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alkulation\Kalkulationsprogramme\Kalkulation aufgeteilt\fertig für Veröffentlichung\Weiterentwicklung\Veröffentlicht\"/>
    </mc:Choice>
  </mc:AlternateContent>
  <bookViews>
    <workbookView xWindow="0" yWindow="0" windowWidth="16608" windowHeight="9444" tabRatio="856" firstSheet="1" activeTab="4"/>
  </bookViews>
  <sheets>
    <sheet name="Daten Drop Down" sheetId="2" state="hidden" r:id="rId1"/>
    <sheet name="Bedienungsanleitung" sheetId="23" r:id="rId2"/>
    <sheet name="Stundenlohn" sheetId="20" r:id="rId3"/>
    <sheet name="Stoffbesitzer" sheetId="21" r:id="rId4"/>
    <sheet name="Maischebereitung" sheetId="24" r:id="rId5"/>
  </sheets>
  <definedNames>
    <definedName name="Abtriebe_Tag">'Daten Drop Down'!$A$19:$A$24</definedName>
    <definedName name="Ausbeutesatz">'Daten Drop Down'!$E$2:$F$4</definedName>
    <definedName name="Dauer">'Daten Drop Down'!$C$2:$C$5</definedName>
    <definedName name="_xlnm.Print_Area" localSheetId="1">Bedienungsanleitung!$A$1:$G$55</definedName>
    <definedName name="_xlnm.Print_Area" localSheetId="4">Maischebereitung!$A$1:$H$35</definedName>
    <definedName name="_xlnm.Print_Area" localSheetId="3">Stoffbesitzer!$A$1:$H$46</definedName>
    <definedName name="Flaschengöße">'Daten Drop Down'!$C$18:$C$23</definedName>
    <definedName name="Füllmenge">'Daten Drop Down'!$A$9:$A$14</definedName>
    <definedName name="Kontingent">'Daten Drop Down'!$A$2:$A$4</definedName>
    <definedName name="selbstvermarktungsfähig" localSheetId="3">'Daten Drop Down'!#REF!</definedName>
    <definedName name="selbstvermarktungsfähig" localSheetId="2">'Daten Drop Down'!#REF!</definedName>
    <definedName name="selbstvermarktungsfähig">'Daten Drop Down'!#REF!</definedName>
  </definedNames>
  <calcPr calcId="162913"/>
</workbook>
</file>

<file path=xl/calcChain.xml><?xml version="1.0" encoding="utf-8"?>
<calcChain xmlns="http://schemas.openxmlformats.org/spreadsheetml/2006/main">
  <c r="D37" i="21" l="1"/>
  <c r="H14" i="24" l="1"/>
  <c r="H25" i="24" l="1"/>
  <c r="H20" i="24"/>
  <c r="H15" i="24"/>
  <c r="H23" i="24"/>
  <c r="H17" i="24" l="1"/>
  <c r="H18" i="24"/>
  <c r="H21" i="24"/>
  <c r="H22" i="24"/>
  <c r="H19" i="24"/>
  <c r="H24" i="24" l="1"/>
  <c r="H26" i="24" s="1"/>
  <c r="H28" i="24" s="1"/>
  <c r="H27" i="24" l="1"/>
  <c r="H29" i="24" s="1"/>
  <c r="H30" i="24" l="1"/>
  <c r="H31" i="24" s="1"/>
  <c r="H32" i="24" l="1"/>
  <c r="H23" i="20"/>
  <c r="D40" i="21" l="1"/>
  <c r="D35" i="21"/>
  <c r="D34" i="21"/>
  <c r="D33" i="21"/>
  <c r="D32" i="21"/>
  <c r="D36" i="21" s="1"/>
  <c r="D38" i="21" s="1"/>
  <c r="D31" i="21"/>
  <c r="D39" i="21" l="1"/>
  <c r="D41" i="21" s="1"/>
  <c r="L36" i="20"/>
  <c r="H28" i="20" l="1"/>
  <c r="H27" i="20"/>
  <c r="H15" i="20"/>
  <c r="H38" i="20" l="1"/>
  <c r="L44" i="20"/>
  <c r="H16" i="20"/>
  <c r="H25" i="20" s="1"/>
  <c r="L49" i="20"/>
  <c r="H33" i="20"/>
  <c r="L41" i="20"/>
  <c r="L37" i="20"/>
  <c r="L46" i="20"/>
  <c r="L38" i="20"/>
  <c r="H29" i="20"/>
  <c r="H30" i="20"/>
  <c r="H18" i="20"/>
  <c r="H39" i="20" s="1"/>
  <c r="H17" i="20"/>
  <c r="H20" i="20" s="1"/>
  <c r="H34" i="20" s="1"/>
  <c r="H19" i="20"/>
  <c r="H35" i="20" s="1"/>
  <c r="H22" i="20"/>
  <c r="H32" i="20" l="1"/>
  <c r="L40" i="20"/>
  <c r="L39" i="20"/>
  <c r="H31" i="20"/>
  <c r="L42" i="20"/>
  <c r="H21" i="20"/>
  <c r="H49" i="20" s="1"/>
  <c r="L43" i="20" l="1"/>
  <c r="L45" i="20" s="1"/>
  <c r="L47" i="20" s="1"/>
  <c r="H36" i="20"/>
  <c r="H37" i="20" s="1"/>
  <c r="H24" i="20"/>
  <c r="H46" i="20" s="1"/>
  <c r="H40" i="20" l="1"/>
  <c r="H42" i="20" s="1"/>
  <c r="L48" i="20"/>
  <c r="L50" i="20" s="1"/>
  <c r="H44" i="20" l="1"/>
  <c r="H43" i="20"/>
  <c r="H41" i="20"/>
  <c r="H45" i="20" l="1"/>
  <c r="H47" i="20" s="1"/>
  <c r="H48" i="20" s="1"/>
  <c r="H50" i="20" s="1"/>
</calcChain>
</file>

<file path=xl/comments1.xml><?xml version="1.0" encoding="utf-8"?>
<comments xmlns="http://schemas.openxmlformats.org/spreadsheetml/2006/main">
  <authors>
    <author>Friz, Jürgen (LVWO)</author>
  </authors>
  <commentList>
    <comment ref="A30" authorId="0" shapeId="0">
      <text>
        <r>
          <rPr>
            <b/>
            <sz val="9"/>
            <color indexed="81"/>
            <rFont val="Tahoma"/>
            <family val="2"/>
          </rPr>
          <t>Beim Berühren dieses Feldes mit der Maus geht ein Kommentarfeld auf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Maschinen und Anlagen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 xml:space="preserve">Nutzungsdauer bei Neuanschaffung bzw. Restnutzungsdauer bei älteren Gebäuden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Wieviele Kontingente brennen Sie im Jahr ab?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Wieviel LA Geist, Feinbrand oder Lohnbrand produzieren Sie pro Jahr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Wieviel Liter füllen Sie im Ø in die Brennblase ein?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Wieviele Abtriebe machen Sie an einem Tag?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Brand?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berechnet auf die tatsächliche  Gesamtausbeute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 xml:space="preserve">Wieviel LA Gesamtausbeute haben Sie bei dieser Charge pro 100 Liter Maische?
(siehe Tabellenblatt Ausbeuteberechnung)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 xml:space="preserve">Wieviel % Mittellauf von der Gesamtausbeute haben Sie erreicht? 
Beispiel 
Gesamtausbeute 6 LA= 100 %
Mittellauf 3,9 LA
d.h. 6 LA= 100%
       0,06 LA= 1 %
       3,9 LA= 3,9/ 0,06 LA= 65 %
siehe Tabellenblatt Ausbeutebrechnung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bei Abfindungsbrennereien ca. 0,8- 1,10 Euro
bei Verschlusbrennereien ca. die Hälfte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 xml:space="preserve">Abfindungsbrennereien
ca. 0,60-0,80 € je LA
Verschlussbrenereien ca.
Feinbrände ca. 0,19- 0,37
Willi ca. 0,29-0,30
Apfel ca. 0,29
Wein ca. 0,34
Getreide ca. 0,29
Stammwürze ca. 0,21
Rohbrand Trester ca. 0,81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0- ? Euro, überlegen was kostet es mich, benötige ich Schlepper mit Faß oder sonstiges!!!!!!
Bei Kanalentsorgung 0 eingeben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Hefe, Säure, Enzym, Antischaum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 xml:space="preserve">aktuellen Tagespreis eingeben </t>
        </r>
        <r>
          <rPr>
            <b/>
            <sz val="12"/>
            <color indexed="81"/>
            <rFont val="Tahoma"/>
            <family val="2"/>
          </rPr>
          <t>netto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ca. 0,12 Euro je Liter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 xml:space="preserve">tatsächlich benötigte Zeit stoppen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 xml:space="preserve">tatsächlich benötigte Zeit stoppen
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15-20 % von den Vollkosten netto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z.B. Verkaufsraum, Verschiedene Versicherungen, Telekommunikation, Wartungsverträge, Steuerberater, Berufsverbände, Grundsteuer und andere nicht direkt zuordenbare Kosten
5- 15% von den Vollkosten netto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reine Kosten für das Marketing, z. B. Entwicklung einer Marke, bestimmte Marketingaktionen, Weiterentwicklung von Etiketten oder der Marke.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 xml:space="preserve">
Rabatt für Wiederverkäufer
ca. 20- 50%
Provision für Handelsvertreter
ca. 8- 10%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 xml:space="preserve">aktuellen Mwst. Satz eingeben
</t>
        </r>
      </text>
    </comment>
  </commentList>
</comments>
</file>

<file path=xl/comments3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Maschinen und Anlagen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 xml:space="preserve">Nutzungsdauer bei Neuanschaffung bzw. Restnutzungsdauer bei älteren Gebäuden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Wieviele Kontingente brennen Sie im Jahr ab?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Wieviel LA Geist, Feinbrand oder Lohnbrand produzieren Sie pro Jahr?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Wieviele Abtriebe habe Sie für den Stoffbesitzer gemacht?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Wieviel Zeit haben Sie für den Abtrieb und sonstige Arbeiten gebracht?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Wie hoch war die durchschnittliche Ausbeute pro Brand?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bei Abfindungsbrennereien ca. 0,8- 1,10 Euro
bei Verschlusbrennereien ca. die Hälfte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 xml:space="preserve">Abfindungsbrennereien
ca. 0,60-0,80 € je LA
Verschlussbrenereien ca.
Feinbrände ca. 0,19- 0,37
Willi ca. 0,29-0,30
Apfel ca. 0,29
Wein ca. 0,34
Getreide ca. 0,29
Stammwürze ca. 0,21
Rohbrand Trester ca. 0,81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0- ? Euro, überlegen was kostet es mich, benötige ich Schlepper mit Faß oder sonstiges!!!!!!
Bei Kanalentsorgung 0 eingeben</t>
        </r>
      </text>
    </comment>
  </commentList>
</comments>
</file>

<file path=xl/comments4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Nutzungsdauer bei Neuanschaffung bzw. Restnutzungsdauer bei älteren Maschinen und Anlagen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 xml:space="preserve">Nutzungsdauer bei Neuanschaffung bzw. Restnutzungsdauer bei älteren Gebäuden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Wieviele Kontingente brennen Sie im Jahr ab?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Hefe, Säure, Enzym, Antischaum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Wieviel Euro wollen Sie in der Stunde verdienen?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15-20 % von den Vollkosten netto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z.B. Verkaufsraum, Verschiedene Versicherungen, Telekommunikation, Wartungsverträge, Steuerberater, Berufsverbände, Grundsteuer und andere nicht direkt zuordenbare Kosten
5- 20% von den Vollkosten netto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 xml:space="preserve">aktuellen Mwst. Satz eingeben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<sst xmlns="http://schemas.openxmlformats.org/spreadsheetml/2006/main" count="238" uniqueCount="178">
  <si>
    <t>Kontingent</t>
  </si>
  <si>
    <t>Füllmenge</t>
  </si>
  <si>
    <t>Abtriebe je Tag</t>
  </si>
  <si>
    <t>Dauer je Abtrieb in Stunden</t>
  </si>
  <si>
    <t>Dauer</t>
  </si>
  <si>
    <t>Tasächliche Ausbeute in LA/ 100 L Maische</t>
  </si>
  <si>
    <t>Kontingent, 1+ 1 vereinfachtes, 1+ 2 vereinfachte</t>
  </si>
  <si>
    <t>Ausbeutesatz lt. amtlicher Ausbeute</t>
  </si>
  <si>
    <t>Wieviel % der Ausbeute sind selbstvermarktungsfähig</t>
  </si>
  <si>
    <t>Drop Down Menü</t>
  </si>
  <si>
    <t>Manuelle Eingabe</t>
  </si>
  <si>
    <t>Flaschengöße</t>
  </si>
  <si>
    <t>Flaschengröße in der vermarktet werden soll in Liter</t>
  </si>
  <si>
    <t>Kosten des Obstes je 100 kg in €</t>
  </si>
  <si>
    <t>Verarbeitete Obstmenge dieser Charge in kg</t>
  </si>
  <si>
    <t>Wieviel % vol soll das verkaufsfertige Destillat haben?</t>
  </si>
  <si>
    <t>Nutzungsdauer in Jahren</t>
  </si>
  <si>
    <t>Zeitaufwand für das Verkaufen je Flasche in min.</t>
  </si>
  <si>
    <t>Stundenleistung beim Einmaischen in kg</t>
  </si>
  <si>
    <t>Verkaufsfähiges Destillat dieser Charge in Liter</t>
  </si>
  <si>
    <t>alle Euro Angaben Netto</t>
  </si>
  <si>
    <t>Erzeugte Menge Rohalkohol dieser Charge in LA</t>
  </si>
  <si>
    <t>Stromkosten pauschal 3 €/ Tag</t>
  </si>
  <si>
    <t>Kosten des Obstes</t>
  </si>
  <si>
    <t>Wasserkosten</t>
  </si>
  <si>
    <t>Stromkosten</t>
  </si>
  <si>
    <t>Schlempebeseitigung</t>
  </si>
  <si>
    <t>Kosten der Zusatzstoffe</t>
  </si>
  <si>
    <t>Flaschenkosten</t>
  </si>
  <si>
    <t>Liter Maische dieser Charge</t>
  </si>
  <si>
    <t>Ergebnisfeld</t>
  </si>
  <si>
    <t>Zeitaufwand für Abfüllen und Etikettieren je Flasche in min.</t>
  </si>
  <si>
    <t>Zwischensumme</t>
  </si>
  <si>
    <t>Wasserkosten in €/ LA bezogen auf Mittellauf</t>
  </si>
  <si>
    <t>Drop Down Menü, aus dem ausgewählt werden kann.</t>
  </si>
  <si>
    <t>Je genauer die Eingabe, desto genauer das Ergebnis</t>
  </si>
  <si>
    <t>Gebäudekosten anteilig an Brennerei</t>
  </si>
  <si>
    <t>Gewinnzuschlag in %</t>
  </si>
  <si>
    <t>Die gelben und orangen Felder sind mit eigenen, möglichst genauen Zahlen zu füllen.</t>
  </si>
  <si>
    <t>Die grünen Felder sind Ergebnisfelder. Hinter den orangen Feldern steckt ein</t>
  </si>
  <si>
    <t>Vollkosten netto</t>
  </si>
  <si>
    <t xml:space="preserve">Marketingkosten in % </t>
  </si>
  <si>
    <t>Kosten von Zusatzstoffen (Hefe, Säure…) je 100 l Maische in €</t>
  </si>
  <si>
    <t>Energiekosten Heizung</t>
  </si>
  <si>
    <t>Energiekosten der Heizung in €/ LA bezogen auf Mittellauf</t>
  </si>
  <si>
    <t>Mwst. in % beim Verkauf</t>
  </si>
  <si>
    <t>Anschaffungskosten der Brennerei  inkl. aller Maschinen gesamt</t>
  </si>
  <si>
    <t>Einkaufspreis der Flasche pro Stück in €</t>
  </si>
  <si>
    <t>Einkaufspreis des Verschlusses pro Stück in €</t>
  </si>
  <si>
    <t>Einkaufspreis der Flaschenausstattung (Etikett, Kapsel….) pro Stück in €</t>
  </si>
  <si>
    <t>Tatsächliche Menge Rohalkohol (Mittellauf) zum Verkauf in LA</t>
  </si>
  <si>
    <t>Tatsächliche Menge Rohalkohol (Vor-und Nachlauf) an Händler in LA</t>
  </si>
  <si>
    <t xml:space="preserve">Wasserkosten in €/ LA </t>
  </si>
  <si>
    <t>Füllmenge je Abtrieb regelmäßig</t>
  </si>
  <si>
    <t>Abtriebe gesamt bei dieser Charge</t>
  </si>
  <si>
    <t>Sorte:</t>
  </si>
  <si>
    <t>Gesamtarbeitszeit in Stunden</t>
  </si>
  <si>
    <t>Tatsächlicher Verkaufspreis der Flasche in €/ netto</t>
  </si>
  <si>
    <t>Gesamterlös Flaschenverkauf netto</t>
  </si>
  <si>
    <t>Tatsächlicher Verkaufspreis der Flasche in €/ brutto</t>
  </si>
  <si>
    <t>Kosten netto</t>
  </si>
  <si>
    <t>Gesamterlös dieser Charge netto</t>
  </si>
  <si>
    <t>abzüglich aller Kosten</t>
  </si>
  <si>
    <t>Variable Kosten bei Flaschenverkauf                                         Liter</t>
  </si>
  <si>
    <t xml:space="preserve">Variable Kosten bei Händlerverkauf                                        </t>
  </si>
  <si>
    <t>Variable Kosten gesamt</t>
  </si>
  <si>
    <t>Anteil Festkosten</t>
  </si>
  <si>
    <t>Verkauf der Vor- und Nachläufe an Händler</t>
  </si>
  <si>
    <t>Festkosten</t>
  </si>
  <si>
    <t>Gesamtkosten für Brennereibesitzer</t>
  </si>
  <si>
    <t>Stundenlohn des Brennereibesitzers bei Stoffbesitzerbrennen</t>
  </si>
  <si>
    <t>Stoffbesitzerbrennen</t>
  </si>
  <si>
    <t xml:space="preserve">Abtriebe </t>
  </si>
  <si>
    <t>Brennlohn je Abtrieb</t>
  </si>
  <si>
    <t>Variable Kosten der Schlempebeseitigung je Abtrieb</t>
  </si>
  <si>
    <t>Stromkosten pauschal je Abtrieb in €</t>
  </si>
  <si>
    <t>Brennlohn gesamt</t>
  </si>
  <si>
    <t>Brennlohn abzüglich Gesamtkosten</t>
  </si>
  <si>
    <t>Vollkostenkalkulation für Stoffbesitzerbrennen</t>
  </si>
  <si>
    <t>Wieviel LA Geist/ Feinbr./ Lohnbr. werden im Jahr im Ø produziert?</t>
  </si>
  <si>
    <t>Gesamtdauer je Abtrieb in Stunden und sonst. Arbeiten</t>
  </si>
  <si>
    <t>Kunde</t>
  </si>
  <si>
    <t>Erzielter Stundenlohn bei Flaschenverkauf netto</t>
  </si>
  <si>
    <t>Vollkostenkalkulation für Obstbrände in der Abfindung, Stundenlohnvergleich Flasche- Händler</t>
  </si>
  <si>
    <t>Gesamtausbeute in LA je Abtrieb</t>
  </si>
  <si>
    <t xml:space="preserve">Energiekosten der Heizung in €/ LA </t>
  </si>
  <si>
    <t>Allgemeine Bedienungsanleitung</t>
  </si>
  <si>
    <t>Bei der Erstellung dieser Berechnungsdateien wurde auf eine einfache und nicht zu umfangreiche</t>
  </si>
  <si>
    <t>Datenerhebung Wert gelegt. Ziel war es trotzdem möglichst genaue Zahlen einzusetzen um</t>
  </si>
  <si>
    <t>möglichst genaue Ergebnisse zu erhalten.</t>
  </si>
  <si>
    <t>Eine noch genauere Erfassung wäre möglich, dann wäre aber die Einfachheit nicht mehr gegeben</t>
  </si>
  <si>
    <t>Farbliche Kennzeichnung der verschiedenen Felder:</t>
  </si>
  <si>
    <t>Hinter diesen Feldern steckt ein Drop Down Menü</t>
  </si>
  <si>
    <t xml:space="preserve">Auf das Feld klicken, dann erscheint ein Pfeil. Hier kann dann ein Wert </t>
  </si>
  <si>
    <t>ausgewählt werden.</t>
  </si>
  <si>
    <r>
      <t>Diese Felder sind mit möglichst genauen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eigenen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Zahlen zu füllen.</t>
    </r>
  </si>
  <si>
    <t>Je genauer die Eingabe, desto genauer das Ergebnis.</t>
  </si>
  <si>
    <t>Sie können nicht verändert werden.</t>
  </si>
  <si>
    <t>Beim Berühren dieses Feldes mit der Maus geht ein Kommentarfeld auf</t>
  </si>
  <si>
    <t>Hier sind Daten oder Hinweise hinterlegt.</t>
  </si>
  <si>
    <t>juergen.friz@lvwo.bwl.de</t>
  </si>
  <si>
    <t>nicht überprüft. Hier muss sich der Bediener fragen: Kann dies sein?</t>
  </si>
  <si>
    <t xml:space="preserve">Begrenzende Faktoren, wie z.B. Arbeitszeit oder Füllmengen der Brennblase….. werden </t>
  </si>
  <si>
    <t>Stundenlohn</t>
  </si>
  <si>
    <t>Stoffbesitzer</t>
  </si>
  <si>
    <t>Eine Kalkulationshilfe der                       STAATL. LEHR- UND VERSUCHSANSTALT</t>
  </si>
  <si>
    <t xml:space="preserve">                                                                      FÜR WEIN- UND OBSTBAU WEINSBERG</t>
  </si>
  <si>
    <t>Zwischenergebnis</t>
  </si>
  <si>
    <t>Endergebnis</t>
  </si>
  <si>
    <t>Alkoholsteuer</t>
  </si>
  <si>
    <t>Ausbeutesatz lt. Amtlicher Ausbeute</t>
  </si>
  <si>
    <t>Maischemenge gesamt in Liter</t>
  </si>
  <si>
    <t>Diese Felder sind Zwischenergebnisfelder</t>
  </si>
  <si>
    <t xml:space="preserve">Festkostenberechnung: </t>
  </si>
  <si>
    <t xml:space="preserve">Abschreibung: Brennerei- und Gebäudekosten (Pos. 1 und Pos. 3) werden durch die Jahre </t>
  </si>
  <si>
    <t xml:space="preserve"> (Pos. 2 und Pos. 4) geteilt. </t>
  </si>
  <si>
    <t>Unterhalt und Versicherung: Hier werden jährlich 1,5 % vom Anschaffungswert angesetzt</t>
  </si>
  <si>
    <t>Zinsansatz: Hier werden jährlich 0,5 % vom Anschaffungswert angesetzt</t>
  </si>
  <si>
    <t xml:space="preserve">                   (Anschaffungswert / 2 x 1%)</t>
  </si>
  <si>
    <t xml:space="preserve">Die Summe dieser jährlichen Beträge aus Abschreibung, Unterhalt und Versicherung und </t>
  </si>
  <si>
    <t>Zinsansatz werden dann durch die produzierten Liter Alkohol (Pos. 5+ Pos. 6) geteilt.</t>
  </si>
  <si>
    <t>Bei Fragen, Wünschen und Anmerkungen wenden Sie sich bitte per Mail an:</t>
  </si>
  <si>
    <t>Die Benutzung der Kalkulationshilfe erfolgt ohne Gewähr!!!!!</t>
  </si>
  <si>
    <t xml:space="preserve">Hier kann der Brenner seinen Stundenlohn anhand seiner </t>
  </si>
  <si>
    <t>anhand seiner Angaben berechnen.</t>
  </si>
  <si>
    <t>Hier kann der Brenner seinen Stundenlohn beim Stoffbesitzerbrennen</t>
  </si>
  <si>
    <t>Händler. Die Chargengröße spielt dabei keine Rolle.</t>
  </si>
  <si>
    <t xml:space="preserve">Angaben berechnen. Einmal bei Flaschenverkauf und Verkauf an den </t>
  </si>
  <si>
    <t>Tatsächliche Alkoholsteuer/ LA</t>
  </si>
  <si>
    <t>Tatsächl. Verkaufspreis Vor- und Nachlauf an Händler in €/ LA netto</t>
  </si>
  <si>
    <t>Tatsächlicher Gesamterlös bei Händlerverkauf netto</t>
  </si>
  <si>
    <t>Erzielter Stundenlohn bei Händlerverkauf netto</t>
  </si>
  <si>
    <t>Müller</t>
  </si>
  <si>
    <t>Anschaffungskosten aller Maschinen zur Maischebereitung gesamt</t>
  </si>
  <si>
    <t>Wieviel Liter Maische werden im Jahr produziert</t>
  </si>
  <si>
    <t>Maische</t>
  </si>
  <si>
    <t>Vollkostenkalkulation für Brennmaischebereitung zum Verkauf</t>
  </si>
  <si>
    <t>Brennmaischebereitung zum Verkauf</t>
  </si>
  <si>
    <t>Lohnansatz/ Stundenlohn des Brenners/ Helfers je Std. in €</t>
  </si>
  <si>
    <r>
      <t>Mwst.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beim Verkauf  in %</t>
    </r>
  </si>
  <si>
    <t>Umrechenfaktor Kg Obst zu Liter Maische  1:?</t>
  </si>
  <si>
    <t>Lohnkosten Einmaischen</t>
  </si>
  <si>
    <t>Lohnkosten Transport (eigene oder Spedi)</t>
  </si>
  <si>
    <t>Energiekosten</t>
  </si>
  <si>
    <t>Handlingskosten</t>
  </si>
  <si>
    <t>Obstmenge in kg dieser Charge</t>
  </si>
  <si>
    <t>Kosten des Obstes gesamt</t>
  </si>
  <si>
    <t>Kosten des Obstes in €/ 100 kg netto</t>
  </si>
  <si>
    <t>Kosten des Obstes je 100 Liter Maische</t>
  </si>
  <si>
    <t>Variable Kosten netto</t>
  </si>
  <si>
    <t>Vollkosten netto je 100 Liter Maische</t>
  </si>
  <si>
    <t>Verkaufspreis netto</t>
  </si>
  <si>
    <t>Endverkaufspreis je 100 Liter Maische</t>
  </si>
  <si>
    <t>Endverkaufspreis je Liter Brennmaische</t>
  </si>
  <si>
    <t>Evtl.Transportkosten (eigene oder Spedi)</t>
  </si>
  <si>
    <t>Energiekosten der Maschinen dieser Charge</t>
  </si>
  <si>
    <t>Wasserkosten zur Reinigung dieser Charge</t>
  </si>
  <si>
    <t>Zeit für Handling z.B. beim Verkauf (z.B. Umpumpen) in Std.</t>
  </si>
  <si>
    <t>Gewinnzuschlag aus Pos. 16</t>
  </si>
  <si>
    <t>Marketingzuschlag aus Pos. 17</t>
  </si>
  <si>
    <t>Mehrwertsteuer aus Pos. 18</t>
  </si>
  <si>
    <t>Alkoholsteuer € je LA</t>
  </si>
  <si>
    <t xml:space="preserve">z.B. Apfelbrand  </t>
  </si>
  <si>
    <t>Maischebereitung</t>
  </si>
  <si>
    <t>Kosten berechnen</t>
  </si>
  <si>
    <t>Hier kann der Brenner bei einem Verkauf der Maische seine</t>
  </si>
  <si>
    <t>Tatsächl. Zeitaufwand zum Destillat herabsetzen und filtern in Std.</t>
  </si>
  <si>
    <t>Filtrationsmaterial (Schichten) je Liter gefilterte Ware in €</t>
  </si>
  <si>
    <t>Allgemeine Kosten</t>
  </si>
  <si>
    <t xml:space="preserve">Allgemeine Marketingkosten in % </t>
  </si>
  <si>
    <t>Händlerrabatt bei Wiederverkäufer, Provision Handelsvertreter in %</t>
  </si>
  <si>
    <t>Gewinnzuschlag aus Pos. 34</t>
  </si>
  <si>
    <t>Allgemeine Kosten aus Pos. 35</t>
  </si>
  <si>
    <t>Allgemeine Marketingkosten aus Pos. 36</t>
  </si>
  <si>
    <t>Händlerrabatt bei Wiederverkäufer, Provision Handelsvertreter Pos. 37</t>
  </si>
  <si>
    <t>Filtrationsmaterial</t>
  </si>
  <si>
    <t>Tatsächlicher Verkaufspreis bei Händlerverkauf in €/ LA netto</t>
  </si>
  <si>
    <t>Anzahl verkaufsfähiges Destillat in Flaschen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</si>
</sst>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"/>
    <numFmt numFmtId="165" formatCode="_-* #,##0.00\ [$€-407]_-;\-* #,##0.00\ [$€-407]_-;_-* &quot;-&quot;??\ [$€-407]_-;_-@_-"/>
    <numFmt numFmtId="166" formatCode="#,##0.0_ ;\-#,##0.0\ "/>
    <numFmt numFmtId="167" formatCode="#,##0.00\ [$€-407];[Red]\-#,##0.00\ [$€-407]"/>
    <numFmt numFmtId="168" formatCode="#,##0.00\ &quot;€&quot;"/>
  </numFmts>
  <fonts count="1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Arial"/>
      <family val="2"/>
    </font>
    <font>
      <b/>
      <sz val="8"/>
      <color theme="1"/>
      <name val="Arial Black"/>
      <family val="2"/>
    </font>
    <font>
      <b/>
      <sz val="12"/>
      <color indexed="81"/>
      <name val="Tahoma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thick">
        <color rgb="FF0070C0"/>
      </bottom>
      <diagonal/>
    </border>
    <border>
      <left style="thick">
        <color rgb="FF00B050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thick">
        <color rgb="FF00B050"/>
      </top>
      <bottom style="hair">
        <color auto="1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hair">
        <color auto="1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thick">
        <color rgb="FF00B05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9" tint="-0.499984740745262"/>
      </left>
      <right style="hair">
        <color auto="1"/>
      </right>
      <top style="thick">
        <color theme="9" tint="-0.499984740745262"/>
      </top>
      <bottom style="hair">
        <color auto="1"/>
      </bottom>
      <diagonal/>
    </border>
    <border>
      <left style="hair">
        <color auto="1"/>
      </left>
      <right style="thick">
        <color theme="9" tint="-0.499984740745262"/>
      </right>
      <top style="thick">
        <color theme="9" tint="-0.499984740745262"/>
      </top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theme="9" tint="-0.499984740745262"/>
      </right>
      <top style="hair">
        <color auto="1"/>
      </top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thick">
        <color theme="9" tint="-0.499984740745262"/>
      </right>
      <top style="hair">
        <color auto="1"/>
      </top>
      <bottom style="thick">
        <color theme="9" tint="-0.499984740745262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/>
      <diagonal/>
    </border>
    <border>
      <left style="thick">
        <color rgb="FF00B05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rgb="FF00B050"/>
      </right>
      <top style="hair">
        <color auto="1"/>
      </top>
      <bottom/>
      <diagonal/>
    </border>
    <border>
      <left style="thick">
        <color rgb="FF0070C0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thick">
        <color rgb="FF92D050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/>
      <top style="thick">
        <color rgb="FF0070C0"/>
      </top>
      <bottom style="hair">
        <color auto="1"/>
      </bottom>
      <diagonal/>
    </border>
    <border>
      <left/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rgb="FF0070C0"/>
      </bottom>
      <diagonal/>
    </border>
    <border>
      <left/>
      <right style="hair">
        <color auto="1"/>
      </right>
      <top style="hair">
        <color auto="1"/>
      </top>
      <bottom style="thick">
        <color rgb="FF0070C0"/>
      </bottom>
      <diagonal/>
    </border>
    <border>
      <left style="thick">
        <color rgb="FF00B050"/>
      </left>
      <right style="hair">
        <color auto="1"/>
      </right>
      <top style="thick">
        <color rgb="FF00B050"/>
      </top>
      <bottom style="thick">
        <color rgb="FF00B050"/>
      </bottom>
      <diagonal/>
    </border>
    <border>
      <left style="hair">
        <color auto="1"/>
      </left>
      <right style="hair">
        <color auto="1"/>
      </right>
      <top style="thick">
        <color rgb="FF00B050"/>
      </top>
      <bottom style="thick">
        <color rgb="FF00B050"/>
      </bottom>
      <diagonal/>
    </border>
    <border>
      <left style="hair">
        <color auto="1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hair">
        <color auto="1"/>
      </left>
      <right/>
      <top style="thick">
        <color rgb="FF00B050"/>
      </top>
      <bottom style="hair">
        <color auto="1"/>
      </bottom>
      <diagonal/>
    </border>
    <border>
      <left/>
      <right style="hair">
        <color auto="1"/>
      </right>
      <top style="thick">
        <color rgb="FF00B05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/>
      <top style="hair">
        <color auto="1"/>
      </top>
      <bottom style="thick">
        <color rgb="FF00B050"/>
      </bottom>
      <diagonal/>
    </border>
    <border>
      <left style="hair">
        <color auto="1"/>
      </left>
      <right/>
      <top style="hair">
        <color auto="1"/>
      </top>
      <bottom style="thick">
        <color theme="9" tint="-0.499984740745262"/>
      </bottom>
      <diagonal/>
    </border>
    <border>
      <left/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thick">
        <color rgb="FFFF0000"/>
      </bottom>
      <diagonal/>
    </border>
    <border>
      <left style="thick">
        <color rgb="FF00B0F0"/>
      </left>
      <right style="hair">
        <color auto="1"/>
      </right>
      <top style="thick">
        <color rgb="FF00B0F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00B0F0"/>
      </top>
      <bottom style="hair">
        <color auto="1"/>
      </bottom>
      <diagonal/>
    </border>
    <border>
      <left style="hair">
        <color auto="1"/>
      </left>
      <right style="thick">
        <color rgb="FF00B0F0"/>
      </right>
      <top style="thick">
        <color rgb="FF00B0F0"/>
      </top>
      <bottom style="hair">
        <color auto="1"/>
      </bottom>
      <diagonal/>
    </border>
    <border>
      <left style="thick">
        <color rgb="FF00B0F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B0F0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00B0F0"/>
      </bottom>
      <diagonal/>
    </border>
    <border>
      <left style="hair">
        <color auto="1"/>
      </left>
      <right style="thick">
        <color rgb="FF00B0F0"/>
      </right>
      <top style="hair">
        <color auto="1"/>
      </top>
      <bottom style="thick">
        <color rgb="FF00B0F0"/>
      </bottom>
      <diagonal/>
    </border>
    <border>
      <left style="thick">
        <color rgb="FF00B0F0"/>
      </left>
      <right style="hair">
        <color auto="1"/>
      </right>
      <top style="hair">
        <color auto="1"/>
      </top>
      <bottom style="thick">
        <color rgb="FF00B0F0"/>
      </bottom>
      <diagonal/>
    </border>
    <border>
      <left style="thick">
        <color rgb="FF00B05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rgb="FF00B050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rgb="FF0070C0"/>
      </right>
      <top style="hair">
        <color auto="1"/>
      </top>
      <bottom/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ck">
        <color rgb="FF0070C0"/>
      </top>
      <bottom style="thick">
        <color rgb="FF0070C0"/>
      </bottom>
      <diagonal/>
    </border>
    <border>
      <left style="hair">
        <color auto="1"/>
      </left>
      <right/>
      <top style="thick">
        <color rgb="FF00B050"/>
      </top>
      <bottom style="thick">
        <color rgb="FF00B050"/>
      </bottom>
      <diagonal/>
    </border>
    <border>
      <left/>
      <right style="hair">
        <color auto="1"/>
      </right>
      <top style="thick">
        <color rgb="FF00B050"/>
      </top>
      <bottom style="thick">
        <color rgb="FF00B050"/>
      </bottom>
      <diagonal/>
    </border>
    <border>
      <left style="medium">
        <color rgb="FF00B0F0"/>
      </left>
      <right style="hair">
        <color auto="1"/>
      </right>
      <top style="medium">
        <color rgb="FF00B0F0"/>
      </top>
      <bottom style="medium">
        <color rgb="FF00B0F0"/>
      </bottom>
      <diagonal/>
    </border>
    <border>
      <left style="hair">
        <color auto="1"/>
      </left>
      <right style="hair">
        <color auto="1"/>
      </right>
      <top style="medium">
        <color rgb="FF00B0F0"/>
      </top>
      <bottom style="medium">
        <color rgb="FF00B0F0"/>
      </bottom>
      <diagonal/>
    </border>
    <border>
      <left style="hair">
        <color auto="1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hair">
        <color auto="1"/>
      </bottom>
      <diagonal/>
    </border>
    <border>
      <left/>
      <right style="thick">
        <color rgb="FF00B050"/>
      </right>
      <top/>
      <bottom style="hair">
        <color auto="1"/>
      </bottom>
      <diagonal/>
    </border>
    <border>
      <left/>
      <right style="hair">
        <color auto="1"/>
      </right>
      <top style="thick">
        <color rgb="FF00B0F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 style="hair">
        <color auto="1"/>
      </bottom>
      <diagonal/>
    </border>
    <border>
      <left style="thick">
        <color rgb="FF00B0F0"/>
      </left>
      <right/>
      <top style="hair">
        <color auto="1"/>
      </top>
      <bottom style="thick">
        <color rgb="FF00B0F0"/>
      </bottom>
      <diagonal/>
    </border>
    <border>
      <left style="hair">
        <color auto="1"/>
      </left>
      <right style="hair">
        <color auto="1"/>
      </right>
      <top style="thick">
        <color theme="9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 applyAlignment="1"/>
    <xf numFmtId="2" fontId="0" fillId="0" borderId="0" xfId="0" applyNumberFormat="1"/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3" xfId="0" applyFont="1" applyBorder="1"/>
    <xf numFmtId="0" fontId="0" fillId="0" borderId="0" xfId="0" applyBorder="1" applyAlignment="1">
      <alignment horizontal="left"/>
    </xf>
    <xf numFmtId="0" fontId="1" fillId="0" borderId="15" xfId="0" applyFont="1" applyBorder="1"/>
    <xf numFmtId="0" fontId="1" fillId="0" borderId="11" xfId="0" applyFont="1" applyBorder="1" applyAlignment="1">
      <alignment horizontal="left"/>
    </xf>
    <xf numFmtId="0" fontId="1" fillId="0" borderId="22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8" xfId="0" applyFont="1" applyBorder="1"/>
    <xf numFmtId="0" fontId="0" fillId="0" borderId="1" xfId="0" applyFill="1" applyBorder="1" applyAlignment="1">
      <alignment horizontal="left"/>
    </xf>
    <xf numFmtId="0" fontId="1" fillId="0" borderId="29" xfId="0" applyFont="1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1" fillId="0" borderId="33" xfId="0" applyFont="1" applyBorder="1"/>
    <xf numFmtId="0" fontId="1" fillId="0" borderId="36" xfId="0" applyFont="1" applyBorder="1"/>
    <xf numFmtId="0" fontId="1" fillId="0" borderId="38" xfId="0" applyFont="1" applyBorder="1"/>
    <xf numFmtId="0" fontId="0" fillId="0" borderId="39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4" fontId="0" fillId="0" borderId="0" xfId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44" fontId="0" fillId="3" borderId="5" xfId="1" applyFont="1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right"/>
      <protection locked="0"/>
    </xf>
    <xf numFmtId="44" fontId="0" fillId="3" borderId="7" xfId="1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right"/>
      <protection locked="0"/>
    </xf>
    <xf numFmtId="0" fontId="0" fillId="4" borderId="5" xfId="0" applyFill="1" applyBorder="1" applyAlignment="1" applyProtection="1">
      <alignment horizontal="right"/>
      <protection locked="0"/>
    </xf>
    <xf numFmtId="44" fontId="0" fillId="3" borderId="12" xfId="1" applyFon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right"/>
      <protection locked="0"/>
    </xf>
    <xf numFmtId="44" fontId="0" fillId="3" borderId="14" xfId="1" applyFont="1" applyFill="1" applyBorder="1" applyAlignment="1" applyProtection="1">
      <alignment horizontal="left"/>
      <protection locked="0"/>
    </xf>
    <xf numFmtId="44" fontId="0" fillId="3" borderId="14" xfId="1" applyFont="1" applyFill="1" applyBorder="1" applyAlignment="1" applyProtection="1">
      <alignment horizontal="right"/>
      <protection locked="0"/>
    </xf>
    <xf numFmtId="0" fontId="0" fillId="4" borderId="14" xfId="0" applyFill="1" applyBorder="1" applyAlignment="1" applyProtection="1">
      <alignment horizontal="right"/>
      <protection locked="0"/>
    </xf>
    <xf numFmtId="0" fontId="0" fillId="3" borderId="25" xfId="0" applyFill="1" applyBorder="1" applyAlignment="1" applyProtection="1">
      <alignment horizontal="right"/>
      <protection locked="0"/>
    </xf>
    <xf numFmtId="9" fontId="0" fillId="3" borderId="25" xfId="2" applyFont="1" applyFill="1" applyBorder="1" applyAlignment="1" applyProtection="1">
      <alignment horizontal="right"/>
      <protection locked="0"/>
    </xf>
    <xf numFmtId="9" fontId="0" fillId="3" borderId="27" xfId="2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44" fontId="0" fillId="3" borderId="17" xfId="1" applyFont="1" applyFill="1" applyBorder="1" applyAlignment="1" applyProtection="1">
      <alignment horizontal="left"/>
      <protection locked="0"/>
    </xf>
    <xf numFmtId="44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left"/>
    </xf>
    <xf numFmtId="0" fontId="0" fillId="0" borderId="0" xfId="0" applyFill="1" applyBorder="1" applyAlignment="1" applyProtection="1">
      <alignment horizontal="right"/>
      <protection locked="0"/>
    </xf>
    <xf numFmtId="9" fontId="0" fillId="0" borderId="0" xfId="2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56" xfId="0" applyFont="1" applyBorder="1"/>
    <xf numFmtId="0" fontId="0" fillId="0" borderId="3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4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31" xfId="0" applyFont="1" applyBorder="1"/>
    <xf numFmtId="0" fontId="1" fillId="0" borderId="13" xfId="0" applyFont="1" applyFill="1" applyBorder="1"/>
    <xf numFmtId="0" fontId="0" fillId="0" borderId="1" xfId="0" applyFont="1" applyFill="1" applyBorder="1" applyAlignment="1">
      <alignment horizontal="left"/>
    </xf>
    <xf numFmtId="0" fontId="1" fillId="0" borderId="15" xfId="0" applyFont="1" applyFill="1" applyBorder="1"/>
    <xf numFmtId="0" fontId="1" fillId="0" borderId="58" xfId="0" applyFont="1" applyFill="1" applyBorder="1"/>
    <xf numFmtId="0" fontId="1" fillId="0" borderId="46" xfId="0" applyFont="1" applyFill="1" applyBorder="1"/>
    <xf numFmtId="0" fontId="1" fillId="0" borderId="29" xfId="0" applyFont="1" applyFill="1" applyBorder="1"/>
    <xf numFmtId="0" fontId="1" fillId="0" borderId="61" xfId="0" applyFont="1" applyFill="1" applyBorder="1"/>
    <xf numFmtId="8" fontId="0" fillId="0" borderId="0" xfId="0" applyNumberFormat="1" applyFill="1" applyBorder="1" applyAlignment="1">
      <alignment horizontal="right"/>
    </xf>
    <xf numFmtId="8" fontId="0" fillId="0" borderId="0" xfId="1" applyNumberFormat="1" applyFont="1" applyFill="1" applyBorder="1" applyAlignment="1">
      <alignment horizontal="right"/>
    </xf>
    <xf numFmtId="8" fontId="1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right"/>
    </xf>
    <xf numFmtId="0" fontId="1" fillId="0" borderId="65" xfId="0" applyFont="1" applyFill="1" applyBorder="1"/>
    <xf numFmtId="44" fontId="0" fillId="3" borderId="60" xfId="1" applyFont="1" applyFill="1" applyBorder="1" applyAlignment="1" applyProtection="1">
      <alignment horizontal="left"/>
      <protection locked="0"/>
    </xf>
    <xf numFmtId="0" fontId="0" fillId="3" borderId="62" xfId="0" applyFill="1" applyBorder="1" applyAlignment="1" applyProtection="1">
      <alignment horizontal="right"/>
      <protection locked="0"/>
    </xf>
    <xf numFmtId="44" fontId="0" fillId="3" borderId="62" xfId="1" applyFont="1" applyFill="1" applyBorder="1" applyAlignment="1" applyProtection="1">
      <alignment horizontal="left"/>
      <protection locked="0"/>
    </xf>
    <xf numFmtId="0" fontId="0" fillId="3" borderId="64" xfId="0" applyFill="1" applyBorder="1" applyAlignment="1" applyProtection="1">
      <alignment horizontal="right"/>
      <protection locked="0"/>
    </xf>
    <xf numFmtId="0" fontId="0" fillId="0" borderId="2" xfId="0" applyFont="1" applyFill="1" applyBorder="1" applyAlignment="1">
      <alignment horizontal="left"/>
    </xf>
    <xf numFmtId="0" fontId="0" fillId="5" borderId="60" xfId="0" applyFill="1" applyBorder="1" applyAlignment="1" applyProtection="1">
      <alignment horizontal="right"/>
      <protection locked="0"/>
    </xf>
    <xf numFmtId="0" fontId="1" fillId="0" borderId="66" xfId="0" applyFont="1" applyFill="1" applyBorder="1"/>
    <xf numFmtId="0" fontId="0" fillId="0" borderId="55" xfId="0" applyFont="1" applyFill="1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71" xfId="0" applyFont="1" applyBorder="1"/>
    <xf numFmtId="164" fontId="0" fillId="3" borderId="70" xfId="2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164" fontId="0" fillId="2" borderId="37" xfId="0" applyNumberFormat="1" applyFill="1" applyBorder="1" applyAlignment="1" applyProtection="1">
      <alignment horizontal="right"/>
      <protection hidden="1"/>
    </xf>
    <xf numFmtId="8" fontId="0" fillId="2" borderId="14" xfId="0" applyNumberFormat="1" applyFill="1" applyBorder="1" applyAlignment="1" applyProtection="1">
      <alignment horizontal="right"/>
      <protection hidden="1"/>
    </xf>
    <xf numFmtId="0" fontId="1" fillId="5" borderId="12" xfId="0" applyFont="1" applyFill="1" applyBorder="1" applyAlignment="1" applyProtection="1">
      <alignment horizontal="right"/>
      <protection hidden="1"/>
    </xf>
    <xf numFmtId="8" fontId="1" fillId="2" borderId="14" xfId="0" applyNumberFormat="1" applyFont="1" applyFill="1" applyBorder="1" applyAlignment="1" applyProtection="1">
      <alignment horizontal="right"/>
      <protection hidden="1"/>
    </xf>
    <xf numFmtId="165" fontId="0" fillId="3" borderId="14" xfId="0" applyNumberFormat="1" applyFill="1" applyBorder="1" applyAlignment="1" applyProtection="1">
      <alignment horizontal="left"/>
      <protection locked="0"/>
    </xf>
    <xf numFmtId="0" fontId="0" fillId="2" borderId="35" xfId="0" applyFill="1" applyBorder="1" applyAlignment="1" applyProtection="1">
      <alignment horizontal="right"/>
      <protection hidden="1"/>
    </xf>
    <xf numFmtId="44" fontId="0" fillId="2" borderId="37" xfId="1" applyFont="1" applyFill="1" applyBorder="1" applyAlignment="1" applyProtection="1">
      <alignment horizontal="left"/>
      <protection hidden="1"/>
    </xf>
    <xf numFmtId="1" fontId="0" fillId="2" borderId="37" xfId="0" applyNumberFormat="1" applyFill="1" applyBorder="1" applyAlignment="1" applyProtection="1">
      <alignment horizontal="right"/>
      <protection hidden="1"/>
    </xf>
    <xf numFmtId="44" fontId="0" fillId="2" borderId="37" xfId="0" applyNumberFormat="1" applyFill="1" applyBorder="1" applyProtection="1">
      <protection hidden="1"/>
    </xf>
    <xf numFmtId="44" fontId="0" fillId="2" borderId="40" xfId="0" applyNumberFormat="1" applyFill="1" applyBorder="1" applyProtection="1">
      <protection hidden="1"/>
    </xf>
    <xf numFmtId="8" fontId="0" fillId="2" borderId="14" xfId="1" applyNumberFormat="1" applyFont="1" applyFill="1" applyBorder="1" applyAlignment="1" applyProtection="1">
      <alignment horizontal="right"/>
      <protection hidden="1"/>
    </xf>
    <xf numFmtId="7" fontId="0" fillId="2" borderId="14" xfId="0" applyNumberFormat="1" applyFill="1" applyBorder="1" applyAlignment="1" applyProtection="1">
      <alignment horizontal="right"/>
      <protection hidden="1"/>
    </xf>
    <xf numFmtId="166" fontId="0" fillId="2" borderId="57" xfId="0" applyNumberFormat="1" applyFill="1" applyBorder="1" applyAlignment="1" applyProtection="1">
      <alignment horizontal="left"/>
      <protection hidden="1"/>
    </xf>
    <xf numFmtId="166" fontId="0" fillId="2" borderId="30" xfId="0" applyNumberFormat="1" applyFill="1" applyBorder="1" applyAlignment="1" applyProtection="1">
      <alignment horizontal="left"/>
      <protection hidden="1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protection locked="0"/>
    </xf>
    <xf numFmtId="7" fontId="0" fillId="3" borderId="14" xfId="0" applyNumberFormat="1" applyFill="1" applyBorder="1" applyAlignment="1" applyProtection="1">
      <protection locked="0"/>
    </xf>
    <xf numFmtId="7" fontId="0" fillId="3" borderId="14" xfId="0" applyNumberFormat="1" applyFill="1" applyBorder="1" applyProtection="1">
      <protection locked="0"/>
    </xf>
    <xf numFmtId="7" fontId="0" fillId="3" borderId="17" xfId="0" applyNumberFormat="1" applyFill="1" applyBorder="1" applyAlignment="1" applyProtection="1">
      <protection locked="0"/>
    </xf>
    <xf numFmtId="7" fontId="0" fillId="2" borderId="48" xfId="0" applyNumberFormat="1" applyFill="1" applyBorder="1" applyAlignment="1" applyProtection="1">
      <alignment horizontal="right"/>
      <protection hidden="1"/>
    </xf>
    <xf numFmtId="7" fontId="0" fillId="2" borderId="67" xfId="0" applyNumberFormat="1" applyFill="1" applyBorder="1" applyAlignment="1" applyProtection="1">
      <alignment horizontal="right"/>
      <protection hidden="1"/>
    </xf>
    <xf numFmtId="7" fontId="0" fillId="2" borderId="14" xfId="0" applyNumberFormat="1" applyFont="1" applyFill="1" applyBorder="1" applyAlignment="1" applyProtection="1">
      <alignment horizontal="right"/>
      <protection hidden="1"/>
    </xf>
    <xf numFmtId="7" fontId="1" fillId="2" borderId="14" xfId="0" applyNumberFormat="1" applyFont="1" applyFill="1" applyBorder="1" applyAlignment="1" applyProtection="1">
      <alignment horizontal="right"/>
      <protection hidden="1"/>
    </xf>
    <xf numFmtId="7" fontId="0" fillId="2" borderId="30" xfId="0" applyNumberFormat="1" applyFill="1" applyBorder="1" applyAlignment="1" applyProtection="1">
      <alignment horizontal="right"/>
      <protection hidden="1"/>
    </xf>
    <xf numFmtId="7" fontId="1" fillId="2" borderId="48" xfId="0" applyNumberFormat="1" applyFont="1" applyFill="1" applyBorder="1" applyAlignment="1" applyProtection="1">
      <alignment horizontal="right"/>
      <protection hidden="1"/>
    </xf>
    <xf numFmtId="8" fontId="1" fillId="2" borderId="67" xfId="0" applyNumberFormat="1" applyFont="1" applyFill="1" applyBorder="1" applyAlignment="1" applyProtection="1">
      <alignment horizontal="right"/>
      <protection hidden="1"/>
    </xf>
    <xf numFmtId="0" fontId="1" fillId="7" borderId="19" xfId="0" applyFont="1" applyFill="1" applyBorder="1"/>
    <xf numFmtId="0" fontId="1" fillId="7" borderId="20" xfId="0" applyFont="1" applyFill="1" applyBorder="1" applyAlignment="1">
      <alignment horizontal="left"/>
    </xf>
    <xf numFmtId="167" fontId="1" fillId="7" borderId="21" xfId="0" applyNumberFormat="1" applyFont="1" applyFill="1" applyBorder="1" applyAlignment="1" applyProtection="1">
      <alignment horizontal="right"/>
      <protection hidden="1"/>
    </xf>
    <xf numFmtId="167" fontId="10" fillId="7" borderId="21" xfId="0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/>
    <xf numFmtId="0" fontId="4" fillId="3" borderId="0" xfId="0" applyFont="1" applyFill="1"/>
    <xf numFmtId="0" fontId="6" fillId="0" borderId="0" xfId="0" applyFont="1" applyFill="1"/>
    <xf numFmtId="0" fontId="4" fillId="2" borderId="0" xfId="0" applyFont="1" applyFill="1"/>
    <xf numFmtId="0" fontId="4" fillId="7" borderId="0" xfId="0" applyFont="1" applyFill="1"/>
    <xf numFmtId="164" fontId="0" fillId="3" borderId="7" xfId="0" applyNumberFormat="1" applyFill="1" applyBorder="1" applyAlignment="1" applyProtection="1">
      <alignment horizontal="right"/>
      <protection locked="0"/>
    </xf>
    <xf numFmtId="0" fontId="1" fillId="7" borderId="46" xfId="0" applyFont="1" applyFill="1" applyBorder="1"/>
    <xf numFmtId="8" fontId="1" fillId="7" borderId="48" xfId="0" applyNumberFormat="1" applyFont="1" applyFill="1" applyBorder="1" applyAlignment="1" applyProtection="1">
      <alignment horizontal="right"/>
      <protection hidden="1"/>
    </xf>
    <xf numFmtId="0" fontId="4" fillId="4" borderId="0" xfId="0" applyFont="1" applyFill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7" xfId="0" applyFill="1" applyBorder="1" applyAlignment="1">
      <alignment horizontal="left"/>
    </xf>
    <xf numFmtId="0" fontId="1" fillId="7" borderId="76" xfId="0" applyFont="1" applyFill="1" applyBorder="1" applyAlignment="1">
      <alignment horizontal="left"/>
    </xf>
    <xf numFmtId="0" fontId="1" fillId="7" borderId="77" xfId="0" applyFont="1" applyFill="1" applyBorder="1" applyAlignment="1">
      <alignment horizontal="left"/>
    </xf>
    <xf numFmtId="0" fontId="12" fillId="0" borderId="0" xfId="0" applyFont="1" applyProtection="1"/>
    <xf numFmtId="0" fontId="0" fillId="0" borderId="0" xfId="0" applyProtection="1"/>
    <xf numFmtId="0" fontId="6" fillId="4" borderId="0" xfId="0" applyFont="1" applyFill="1" applyProtection="1"/>
    <xf numFmtId="0" fontId="6" fillId="3" borderId="0" xfId="0" applyFont="1" applyFill="1" applyProtection="1"/>
    <xf numFmtId="0" fontId="6" fillId="2" borderId="0" xfId="0" applyFont="1" applyFill="1" applyProtection="1"/>
    <xf numFmtId="0" fontId="0" fillId="0" borderId="74" xfId="0" applyBorder="1" applyProtection="1"/>
    <xf numFmtId="0" fontId="0" fillId="7" borderId="0" xfId="0" applyFill="1" applyProtection="1"/>
    <xf numFmtId="0" fontId="0" fillId="0" borderId="0" xfId="0" applyFill="1" applyBorder="1" applyProtection="1"/>
    <xf numFmtId="0" fontId="1" fillId="0" borderId="0" xfId="0" applyFont="1" applyProtection="1"/>
    <xf numFmtId="0" fontId="13" fillId="0" borderId="0" xfId="3" applyProtection="1"/>
    <xf numFmtId="0" fontId="8" fillId="0" borderId="0" xfId="0" applyFont="1" applyProtection="1"/>
    <xf numFmtId="44" fontId="0" fillId="0" borderId="0" xfId="0" applyNumberFormat="1"/>
    <xf numFmtId="0" fontId="1" fillId="0" borderId="1" xfId="0" applyFont="1" applyBorder="1"/>
    <xf numFmtId="0" fontId="0" fillId="0" borderId="0" xfId="0" applyFill="1" applyBorder="1" applyAlignment="1">
      <alignment horizontal="left"/>
    </xf>
    <xf numFmtId="0" fontId="1" fillId="0" borderId="12" xfId="0" applyFont="1" applyBorder="1" applyAlignment="1" applyProtection="1">
      <alignment horizontal="right"/>
      <protection hidden="1"/>
    </xf>
    <xf numFmtId="0" fontId="11" fillId="0" borderId="1" xfId="0" applyFont="1" applyBorder="1" applyAlignment="1" applyProtection="1">
      <alignment horizontal="left" vertical="center"/>
      <protection locked="0"/>
    </xf>
    <xf numFmtId="0" fontId="1" fillId="0" borderId="78" xfId="0" applyFont="1" applyFill="1" applyBorder="1"/>
    <xf numFmtId="0" fontId="1" fillId="0" borderId="81" xfId="0" applyFont="1" applyFill="1" applyBorder="1"/>
    <xf numFmtId="7" fontId="0" fillId="3" borderId="17" xfId="0" applyNumberFormat="1" applyFill="1" applyBorder="1" applyProtection="1">
      <protection locked="0"/>
    </xf>
    <xf numFmtId="0" fontId="0" fillId="0" borderId="81" xfId="0" applyFill="1" applyBorder="1" applyAlignment="1" applyProtection="1">
      <alignment horizontal="right"/>
      <protection locked="0"/>
    </xf>
    <xf numFmtId="2" fontId="0" fillId="3" borderId="14" xfId="0" applyNumberFormat="1" applyFill="1" applyBorder="1" applyAlignment="1" applyProtection="1">
      <protection locked="0"/>
    </xf>
    <xf numFmtId="165" fontId="0" fillId="3" borderId="14" xfId="0" applyNumberFormat="1" applyFill="1" applyBorder="1" applyAlignment="1" applyProtection="1">
      <alignment horizontal="right"/>
      <protection locked="0"/>
    </xf>
    <xf numFmtId="168" fontId="0" fillId="3" borderId="14" xfId="0" applyNumberFormat="1" applyFill="1" applyBorder="1" applyAlignment="1" applyProtection="1">
      <protection locked="0"/>
    </xf>
    <xf numFmtId="168" fontId="0" fillId="3" borderId="14" xfId="0" applyNumberFormat="1" applyFill="1" applyBorder="1" applyAlignment="1" applyProtection="1">
      <alignment horizontal="right"/>
      <protection locked="0"/>
    </xf>
    <xf numFmtId="0" fontId="0" fillId="0" borderId="50" xfId="0" applyBorder="1"/>
    <xf numFmtId="0" fontId="0" fillId="0" borderId="3" xfId="0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87" xfId="0" applyFill="1" applyBorder="1" applyAlignment="1">
      <alignment horizontal="left"/>
    </xf>
    <xf numFmtId="0" fontId="0" fillId="0" borderId="88" xfId="0" applyFill="1" applyBorder="1" applyAlignment="1">
      <alignment horizontal="left"/>
    </xf>
    <xf numFmtId="0" fontId="1" fillId="0" borderId="89" xfId="0" applyFont="1" applyFill="1" applyBorder="1"/>
    <xf numFmtId="0" fontId="1" fillId="0" borderId="90" xfId="0" applyFont="1" applyFill="1" applyBorder="1"/>
    <xf numFmtId="7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>
      <alignment horizontal="left"/>
    </xf>
    <xf numFmtId="7" fontId="0" fillId="0" borderId="0" xfId="0" applyNumberFormat="1" applyFont="1" applyFill="1" applyBorder="1" applyAlignment="1" applyProtection="1">
      <alignment horizontal="right"/>
      <protection hidden="1"/>
    </xf>
    <xf numFmtId="7" fontId="1" fillId="0" borderId="0" xfId="0" applyNumberFormat="1" applyFont="1" applyFill="1" applyBorder="1" applyAlignment="1" applyProtection="1">
      <alignment horizontal="right"/>
      <protection hidden="1"/>
    </xf>
    <xf numFmtId="8" fontId="1" fillId="0" borderId="0" xfId="0" applyNumberFormat="1" applyFont="1" applyFill="1" applyBorder="1" applyAlignment="1" applyProtection="1">
      <alignment horizontal="right"/>
      <protection hidden="1"/>
    </xf>
    <xf numFmtId="0" fontId="1" fillId="0" borderId="10" xfId="0" applyFont="1" applyFill="1" applyBorder="1"/>
    <xf numFmtId="0" fontId="1" fillId="7" borderId="47" xfId="0" applyFont="1" applyFill="1" applyBorder="1"/>
    <xf numFmtId="0" fontId="0" fillId="0" borderId="69" xfId="0" applyFill="1" applyBorder="1" applyAlignment="1">
      <alignment horizontal="left"/>
    </xf>
    <xf numFmtId="3" fontId="0" fillId="3" borderId="80" xfId="0" applyNumberFormat="1" applyFill="1" applyBorder="1" applyAlignment="1" applyProtection="1">
      <alignment horizontal="right"/>
      <protection locked="0"/>
    </xf>
    <xf numFmtId="3" fontId="0" fillId="3" borderId="14" xfId="0" applyNumberFormat="1" applyFill="1" applyBorder="1" applyAlignment="1" applyProtection="1">
      <alignment horizontal="right"/>
      <protection locked="0"/>
    </xf>
    <xf numFmtId="3" fontId="0" fillId="3" borderId="14" xfId="0" applyNumberFormat="1" applyFill="1" applyBorder="1" applyProtection="1">
      <protection locked="0"/>
    </xf>
    <xf numFmtId="3" fontId="0" fillId="3" borderId="23" xfId="0" applyNumberFormat="1" applyFill="1" applyBorder="1" applyAlignment="1" applyProtection="1">
      <alignment horizontal="right"/>
      <protection locked="0"/>
    </xf>
    <xf numFmtId="9" fontId="0" fillId="3" borderId="12" xfId="2" applyNumberFormat="1" applyFont="1" applyFill="1" applyBorder="1" applyAlignment="1" applyProtection="1">
      <alignment horizontal="right"/>
      <protection locked="0"/>
    </xf>
    <xf numFmtId="9" fontId="0" fillId="3" borderId="14" xfId="2" applyNumberFormat="1" applyFont="1" applyFill="1" applyBorder="1" applyAlignment="1" applyProtection="1">
      <alignment horizontal="right"/>
      <protection locked="0"/>
    </xf>
    <xf numFmtId="9" fontId="0" fillId="3" borderId="17" xfId="2" applyNumberFormat="1" applyFont="1" applyFill="1" applyBorder="1" applyAlignment="1" applyProtection="1">
      <alignment horizontal="right"/>
      <protection locked="0"/>
    </xf>
    <xf numFmtId="3" fontId="0" fillId="2" borderId="60" xfId="0" applyNumberFormat="1" applyFill="1" applyBorder="1" applyAlignment="1" applyProtection="1">
      <alignment horizontal="right"/>
      <protection hidden="1"/>
    </xf>
    <xf numFmtId="44" fontId="0" fillId="2" borderId="64" xfId="0" applyNumberFormat="1" applyFill="1" applyBorder="1" applyProtection="1">
      <protection hidden="1"/>
    </xf>
    <xf numFmtId="168" fontId="0" fillId="2" borderId="12" xfId="0" applyNumberFormat="1" applyFill="1" applyBorder="1" applyProtection="1">
      <protection hidden="1"/>
    </xf>
    <xf numFmtId="168" fontId="0" fillId="2" borderId="14" xfId="0" applyNumberFormat="1" applyFill="1" applyBorder="1" applyProtection="1">
      <protection hidden="1"/>
    </xf>
    <xf numFmtId="7" fontId="0" fillId="2" borderId="14" xfId="0" applyNumberFormat="1" applyFill="1" applyBorder="1" applyProtection="1">
      <protection hidden="1"/>
    </xf>
    <xf numFmtId="8" fontId="0" fillId="2" borderId="30" xfId="0" applyNumberFormat="1" applyFill="1" applyBorder="1" applyProtection="1">
      <protection hidden="1"/>
    </xf>
    <xf numFmtId="8" fontId="1" fillId="7" borderId="48" xfId="0" applyNumberFormat="1" applyFont="1" applyFill="1" applyBorder="1" applyProtection="1">
      <protection hidden="1"/>
    </xf>
    <xf numFmtId="164" fontId="0" fillId="3" borderId="72" xfId="0" applyNumberForma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9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7" borderId="2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8" fontId="0" fillId="2" borderId="14" xfId="0" applyNumberFormat="1" applyFill="1" applyBorder="1" applyProtection="1">
      <protection hidden="1"/>
    </xf>
    <xf numFmtId="44" fontId="0" fillId="3" borderId="25" xfId="0" applyNumberFormat="1" applyFill="1" applyBorder="1" applyAlignment="1" applyProtection="1">
      <alignment horizontal="left"/>
      <protection locked="0"/>
    </xf>
    <xf numFmtId="8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4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1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3" xfId="0" applyFill="1" applyBorder="1" applyAlignment="1">
      <alignment horizontal="left"/>
    </xf>
    <xf numFmtId="0" fontId="0" fillId="0" borderId="79" xfId="0" applyFill="1" applyBorder="1" applyAlignment="1">
      <alignment horizontal="left"/>
    </xf>
    <xf numFmtId="0" fontId="0" fillId="0" borderId="81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1" xfId="0" applyBorder="1" applyAlignment="1">
      <alignment horizontal="left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/>
    </xf>
    <xf numFmtId="0" fontId="0" fillId="0" borderId="3" xfId="0" applyFont="1" applyBorder="1" applyAlignment="1">
      <alignment horizontal="left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1661160</xdr:colOff>
          <xdr:row>1</xdr:row>
          <xdr:rowOff>106680</xdr:rowOff>
        </xdr:from>
        <xdr:to>
          <xdr:col>6</xdr:col>
          <xdr:colOff>2346960</xdr:colOff>
          <xdr:row>4</xdr:row>
          <xdr:rowOff>83820</xdr:rowOff>
        </xdr:to>
        <xdr:sp macro="" textlink="">
          <xdr:nvSpPr>
            <xdr:cNvPr id="43041" name="Object 33" hidden="1">
              <a:extLst>
                <a:ext uri="{63B3BB69-23CF-44E3-9099-C40C66FF867C}">
                  <a14:compatExt spid="_x0000_s43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1684020</xdr:colOff>
          <xdr:row>1</xdr:row>
          <xdr:rowOff>106680</xdr:rowOff>
        </xdr:from>
        <xdr:to>
          <xdr:col>6</xdr:col>
          <xdr:colOff>2369820</xdr:colOff>
          <xdr:row>4</xdr:row>
          <xdr:rowOff>91440</xdr:rowOff>
        </xdr:to>
        <xdr:sp macro="" textlink="">
          <xdr:nvSpPr>
            <xdr:cNvPr id="46097" name="Object 17" hidden="1">
              <a:extLst>
                <a:ext uri="{63B3BB69-23CF-44E3-9099-C40C66FF867C}">
                  <a14:compatExt spid="_x0000_s46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1706880</xdr:colOff>
          <xdr:row>1</xdr:row>
          <xdr:rowOff>106680</xdr:rowOff>
        </xdr:from>
        <xdr:to>
          <xdr:col>6</xdr:col>
          <xdr:colOff>2392680</xdr:colOff>
          <xdr:row>4</xdr:row>
          <xdr:rowOff>99060</xdr:rowOff>
        </xdr:to>
        <xdr:sp macro="" textlink="">
          <xdr:nvSpPr>
            <xdr:cNvPr id="57358" name="Object 14" hidden="1">
              <a:extLst>
                <a:ext uri="{63B3BB69-23CF-44E3-9099-C40C66FF867C}">
                  <a14:compatExt spid="_x0000_s57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ergen.friz@lvwo.bwl.de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6" sqref="B6"/>
    </sheetView>
  </sheetViews>
  <sheetFormatPr baseColWidth="10" defaultRowHeight="13.8" x14ac:dyDescent="0.25"/>
  <sheetData>
    <row r="1" spans="1:3" x14ac:dyDescent="0.25">
      <c r="A1" t="s">
        <v>0</v>
      </c>
      <c r="C1" t="s">
        <v>4</v>
      </c>
    </row>
    <row r="2" spans="1:3" x14ac:dyDescent="0.25">
      <c r="A2">
        <v>300</v>
      </c>
      <c r="C2">
        <v>1.5</v>
      </c>
    </row>
    <row r="3" spans="1:3" x14ac:dyDescent="0.25">
      <c r="A3">
        <v>570</v>
      </c>
      <c r="C3">
        <v>2</v>
      </c>
    </row>
    <row r="4" spans="1:3" x14ac:dyDescent="0.25">
      <c r="A4">
        <v>840</v>
      </c>
      <c r="C4">
        <v>2.5</v>
      </c>
    </row>
    <row r="5" spans="1:3" x14ac:dyDescent="0.25">
      <c r="C5">
        <v>3</v>
      </c>
    </row>
    <row r="6" spans="1:3" x14ac:dyDescent="0.25">
      <c r="C6">
        <v>3.5</v>
      </c>
    </row>
    <row r="7" spans="1:3" x14ac:dyDescent="0.25">
      <c r="A7" t="s">
        <v>1</v>
      </c>
      <c r="C7">
        <v>4</v>
      </c>
    </row>
    <row r="8" spans="1:3" x14ac:dyDescent="0.25">
      <c r="A8">
        <v>80</v>
      </c>
      <c r="C8">
        <v>4.5</v>
      </c>
    </row>
    <row r="9" spans="1:3" x14ac:dyDescent="0.25">
      <c r="A9">
        <v>90</v>
      </c>
      <c r="C9">
        <v>5</v>
      </c>
    </row>
    <row r="10" spans="1:3" x14ac:dyDescent="0.25">
      <c r="A10">
        <v>100</v>
      </c>
      <c r="C10">
        <v>5.5</v>
      </c>
    </row>
    <row r="11" spans="1:3" x14ac:dyDescent="0.25">
      <c r="A11">
        <v>110</v>
      </c>
      <c r="C11">
        <v>6</v>
      </c>
    </row>
    <row r="12" spans="1:3" x14ac:dyDescent="0.25">
      <c r="A12">
        <v>120</v>
      </c>
      <c r="C12">
        <v>6.5</v>
      </c>
    </row>
    <row r="13" spans="1:3" x14ac:dyDescent="0.25">
      <c r="A13">
        <v>125</v>
      </c>
      <c r="C13">
        <v>7</v>
      </c>
    </row>
    <row r="14" spans="1:3" x14ac:dyDescent="0.25">
      <c r="A14">
        <v>130</v>
      </c>
    </row>
    <row r="15" spans="1:3" x14ac:dyDescent="0.25">
      <c r="A15">
        <v>135</v>
      </c>
    </row>
    <row r="16" spans="1:3" x14ac:dyDescent="0.25">
      <c r="A16">
        <v>140</v>
      </c>
    </row>
    <row r="17" spans="3:3" x14ac:dyDescent="0.25">
      <c r="C17" t="s">
        <v>11</v>
      </c>
    </row>
    <row r="18" spans="3:3" x14ac:dyDescent="0.25">
      <c r="C18">
        <v>0.1</v>
      </c>
    </row>
    <row r="19" spans="3:3" x14ac:dyDescent="0.25">
      <c r="C19">
        <v>0.2</v>
      </c>
    </row>
    <row r="20" spans="3:3" x14ac:dyDescent="0.25">
      <c r="C20">
        <v>0.35</v>
      </c>
    </row>
    <row r="21" spans="3:3" x14ac:dyDescent="0.25">
      <c r="C21">
        <v>0.5</v>
      </c>
    </row>
    <row r="22" spans="3:3" x14ac:dyDescent="0.25">
      <c r="C22">
        <v>0.7</v>
      </c>
    </row>
    <row r="23" spans="3:3" x14ac:dyDescent="0.25">
      <c r="C23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zoomScaleNormal="100" workbookViewId="0">
      <selection activeCell="J32" sqref="J32"/>
    </sheetView>
  </sheetViews>
  <sheetFormatPr baseColWidth="10" defaultRowHeight="13.8" x14ac:dyDescent="0.25"/>
  <cols>
    <col min="1" max="16384" width="11.19921875" style="141"/>
  </cols>
  <sheetData>
    <row r="1" spans="1:3" ht="21" x14ac:dyDescent="0.4">
      <c r="A1" s="140" t="s">
        <v>86</v>
      </c>
      <c r="B1" s="140"/>
      <c r="C1" s="140"/>
    </row>
    <row r="3" spans="1:3" x14ac:dyDescent="0.25">
      <c r="A3" s="141" t="s">
        <v>87</v>
      </c>
    </row>
    <row r="4" spans="1:3" x14ac:dyDescent="0.25">
      <c r="A4" s="141" t="s">
        <v>88</v>
      </c>
    </row>
    <row r="5" spans="1:3" x14ac:dyDescent="0.25">
      <c r="A5" s="141" t="s">
        <v>89</v>
      </c>
    </row>
    <row r="6" spans="1:3" x14ac:dyDescent="0.25">
      <c r="A6" s="141" t="s">
        <v>90</v>
      </c>
    </row>
    <row r="8" spans="1:3" x14ac:dyDescent="0.25">
      <c r="A8" s="141" t="s">
        <v>103</v>
      </c>
      <c r="C8" s="141" t="s">
        <v>123</v>
      </c>
    </row>
    <row r="9" spans="1:3" x14ac:dyDescent="0.25">
      <c r="C9" s="141" t="s">
        <v>127</v>
      </c>
    </row>
    <row r="10" spans="1:3" x14ac:dyDescent="0.25">
      <c r="C10" s="141" t="s">
        <v>126</v>
      </c>
    </row>
    <row r="12" spans="1:3" x14ac:dyDescent="0.25">
      <c r="A12" s="141" t="s">
        <v>104</v>
      </c>
      <c r="C12" s="141" t="s">
        <v>125</v>
      </c>
    </row>
    <row r="13" spans="1:3" x14ac:dyDescent="0.25">
      <c r="C13" s="141" t="s">
        <v>124</v>
      </c>
    </row>
    <row r="15" spans="1:3" x14ac:dyDescent="0.25">
      <c r="A15" s="141" t="s">
        <v>163</v>
      </c>
      <c r="C15" s="141" t="s">
        <v>165</v>
      </c>
    </row>
    <row r="16" spans="1:3" x14ac:dyDescent="0.25">
      <c r="C16" s="141" t="s">
        <v>164</v>
      </c>
    </row>
    <row r="18" spans="1:2" x14ac:dyDescent="0.25">
      <c r="A18" s="141" t="s">
        <v>91</v>
      </c>
    </row>
    <row r="20" spans="1:2" x14ac:dyDescent="0.25">
      <c r="A20" s="142"/>
      <c r="B20" s="141" t="s">
        <v>92</v>
      </c>
    </row>
    <row r="21" spans="1:2" x14ac:dyDescent="0.25">
      <c r="B21" s="141" t="s">
        <v>93</v>
      </c>
    </row>
    <row r="22" spans="1:2" x14ac:dyDescent="0.25">
      <c r="B22" s="141" t="s">
        <v>94</v>
      </c>
    </row>
    <row r="24" spans="1:2" x14ac:dyDescent="0.25">
      <c r="A24" s="143"/>
      <c r="B24" s="141" t="s">
        <v>95</v>
      </c>
    </row>
    <row r="25" spans="1:2" x14ac:dyDescent="0.25">
      <c r="B25" s="141" t="s">
        <v>96</v>
      </c>
    </row>
    <row r="27" spans="1:2" x14ac:dyDescent="0.25">
      <c r="A27" s="144"/>
      <c r="B27" s="141" t="s">
        <v>112</v>
      </c>
    </row>
    <row r="28" spans="1:2" x14ac:dyDescent="0.25">
      <c r="B28" s="141" t="s">
        <v>97</v>
      </c>
    </row>
    <row r="30" spans="1:2" x14ac:dyDescent="0.25">
      <c r="A30" s="145"/>
      <c r="B30" s="141" t="s">
        <v>98</v>
      </c>
    </row>
    <row r="31" spans="1:2" x14ac:dyDescent="0.25">
      <c r="B31" s="141" t="s">
        <v>99</v>
      </c>
    </row>
    <row r="33" spans="1:2" x14ac:dyDescent="0.25">
      <c r="A33" s="146"/>
      <c r="B33" s="147" t="s">
        <v>108</v>
      </c>
    </row>
    <row r="35" spans="1:2" x14ac:dyDescent="0.25">
      <c r="A35" s="148" t="s">
        <v>102</v>
      </c>
      <c r="B35" s="148"/>
    </row>
    <row r="36" spans="1:2" x14ac:dyDescent="0.25">
      <c r="A36" s="148" t="s">
        <v>101</v>
      </c>
      <c r="B36" s="148"/>
    </row>
    <row r="38" spans="1:2" x14ac:dyDescent="0.25">
      <c r="A38" s="148" t="s">
        <v>113</v>
      </c>
    </row>
    <row r="40" spans="1:2" x14ac:dyDescent="0.25">
      <c r="A40" s="141" t="s">
        <v>114</v>
      </c>
    </row>
    <row r="41" spans="1:2" x14ac:dyDescent="0.25">
      <c r="B41" s="141" t="s">
        <v>115</v>
      </c>
    </row>
    <row r="43" spans="1:2" x14ac:dyDescent="0.25">
      <c r="A43" s="141" t="s">
        <v>116</v>
      </c>
    </row>
    <row r="45" spans="1:2" x14ac:dyDescent="0.25">
      <c r="A45" s="141" t="s">
        <v>117</v>
      </c>
    </row>
    <row r="46" spans="1:2" x14ac:dyDescent="0.25">
      <c r="A46" s="141" t="s">
        <v>118</v>
      </c>
    </row>
    <row r="48" spans="1:2" x14ac:dyDescent="0.25">
      <c r="A48" s="141" t="s">
        <v>119</v>
      </c>
    </row>
    <row r="49" spans="1:3" x14ac:dyDescent="0.25">
      <c r="A49" s="141" t="s">
        <v>120</v>
      </c>
    </row>
    <row r="51" spans="1:3" x14ac:dyDescent="0.25">
      <c r="A51" s="141" t="s">
        <v>121</v>
      </c>
    </row>
    <row r="53" spans="1:3" x14ac:dyDescent="0.25">
      <c r="C53" s="149" t="s">
        <v>100</v>
      </c>
    </row>
    <row r="54" spans="1:3" x14ac:dyDescent="0.25">
      <c r="C54" s="149"/>
    </row>
    <row r="55" spans="1:3" ht="17.399999999999999" x14ac:dyDescent="0.3">
      <c r="A55" s="150" t="s">
        <v>122</v>
      </c>
    </row>
  </sheetData>
  <sheetProtection algorithmName="SHA-512" hashValue="pgNAMR1a5WDJNdCgWb912nLhUkY01LABZFy3aKuN7bmnIFQ1g7c6gmGiI005IaLN5JTdCyIb9+rW96Hz1EQymQ==" saltValue="7AnRkBwM/GTbgG3SK17l4g==" spinCount="100000" sheet="1" objects="1" scenarios="1"/>
  <hyperlinks>
    <hyperlink ref="C53" r:id="rId1"/>
  </hyperlinks>
  <pageMargins left="0.70866141732283472" right="0.70866141732283472" top="0.55118110236220474" bottom="0.55118110236220474" header="0.31496062992125984" footer="0.31496062992125984"/>
  <pageSetup paperSize="9" scale="99" orientation="portrait" verticalDpi="4294967295" r:id="rId2"/>
  <headerFooter>
    <oddFooter>&amp;L&amp;7Erstellt: LVWO Weinsberg J. Friz&amp;C&amp;7&amp;F&amp;R&amp;7&amp;D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opLeftCell="A13" zoomScale="75" zoomScaleNormal="75" workbookViewId="0">
      <selection activeCell="D39" sqref="D39"/>
    </sheetView>
  </sheetViews>
  <sheetFormatPr baseColWidth="10" defaultRowHeight="13.8" x14ac:dyDescent="0.25"/>
  <cols>
    <col min="1" max="1" width="3" customWidth="1"/>
    <col min="2" max="2" width="8.19921875" customWidth="1"/>
    <col min="3" max="3" width="49" style="55" customWidth="1"/>
    <col min="4" max="4" width="12.296875" style="55" customWidth="1"/>
    <col min="5" max="5" width="5.3984375" customWidth="1"/>
    <col min="6" max="6" width="3" customWidth="1"/>
    <col min="7" max="7" width="61.3984375" customWidth="1"/>
    <col min="8" max="8" width="12.19921875" customWidth="1"/>
    <col min="9" max="9" width="5.3984375" customWidth="1"/>
    <col min="10" max="10" width="3.09765625" customWidth="1"/>
    <col min="11" max="11" width="61.3984375" customWidth="1"/>
    <col min="12" max="12" width="12.09765625" customWidth="1"/>
  </cols>
  <sheetData>
    <row r="1" spans="1:13" ht="22.2" customHeight="1" x14ac:dyDescent="0.4">
      <c r="A1" s="215" t="s">
        <v>83</v>
      </c>
      <c r="B1" s="215"/>
      <c r="C1" s="215"/>
      <c r="D1" s="215"/>
      <c r="E1" s="215"/>
      <c r="F1" s="215"/>
      <c r="G1" s="215"/>
      <c r="H1" s="215"/>
    </row>
    <row r="2" spans="1:13" ht="13.2" customHeight="1" x14ac:dyDescent="0.25">
      <c r="A2" s="216"/>
      <c r="B2" s="216"/>
      <c r="C2" s="216"/>
      <c r="D2" s="216"/>
    </row>
    <row r="3" spans="1:13" ht="14.4" x14ac:dyDescent="0.3">
      <c r="B3" s="2" t="s">
        <v>38</v>
      </c>
      <c r="D3" s="2"/>
      <c r="G3" s="124" t="s">
        <v>105</v>
      </c>
      <c r="H3" s="132" t="s">
        <v>9</v>
      </c>
    </row>
    <row r="4" spans="1:13" ht="14.4" x14ac:dyDescent="0.3">
      <c r="B4" s="2" t="s">
        <v>39</v>
      </c>
      <c r="D4" s="2"/>
      <c r="G4" s="124" t="s">
        <v>106</v>
      </c>
      <c r="H4" s="125" t="s">
        <v>10</v>
      </c>
      <c r="J4" s="22"/>
      <c r="K4" s="24"/>
      <c r="L4" s="49"/>
    </row>
    <row r="5" spans="1:13" x14ac:dyDescent="0.25">
      <c r="B5" s="2" t="s">
        <v>34</v>
      </c>
      <c r="D5" s="2"/>
      <c r="G5" s="126"/>
      <c r="H5" s="127" t="s">
        <v>107</v>
      </c>
      <c r="J5" s="22"/>
      <c r="K5" s="58"/>
      <c r="L5" s="50"/>
    </row>
    <row r="6" spans="1:13" x14ac:dyDescent="0.25">
      <c r="B6" s="3" t="s">
        <v>35</v>
      </c>
      <c r="D6" s="2"/>
      <c r="G6" s="54" t="s">
        <v>20</v>
      </c>
      <c r="H6" s="128" t="s">
        <v>108</v>
      </c>
    </row>
    <row r="7" spans="1:13" ht="7.05" customHeight="1" x14ac:dyDescent="0.25"/>
    <row r="8" spans="1:13" ht="19.95" customHeight="1" x14ac:dyDescent="0.25">
      <c r="B8" s="46" t="s">
        <v>55</v>
      </c>
      <c r="C8" s="92" t="s">
        <v>162</v>
      </c>
    </row>
    <row r="9" spans="1:13" ht="7.05" customHeight="1" thickBot="1" x14ac:dyDescent="0.3"/>
    <row r="10" spans="1:13" ht="14.4" thickTop="1" x14ac:dyDescent="0.25">
      <c r="A10" s="8">
        <v>1</v>
      </c>
      <c r="B10" s="221" t="s">
        <v>46</v>
      </c>
      <c r="C10" s="222"/>
      <c r="D10" s="33">
        <v>60000</v>
      </c>
      <c r="E10" s="1"/>
    </row>
    <row r="11" spans="1:13" x14ac:dyDescent="0.25">
      <c r="A11" s="9">
        <v>2</v>
      </c>
      <c r="B11" s="211" t="s">
        <v>16</v>
      </c>
      <c r="C11" s="212"/>
      <c r="D11" s="34">
        <v>20</v>
      </c>
      <c r="E11" s="1"/>
    </row>
    <row r="12" spans="1:13" x14ac:dyDescent="0.25">
      <c r="A12" s="9">
        <v>3</v>
      </c>
      <c r="B12" s="211" t="s">
        <v>36</v>
      </c>
      <c r="C12" s="212"/>
      <c r="D12" s="35">
        <v>20000</v>
      </c>
      <c r="E12" s="1"/>
    </row>
    <row r="13" spans="1:13" ht="14.4" thickBot="1" x14ac:dyDescent="0.3">
      <c r="A13" s="10">
        <v>4</v>
      </c>
      <c r="B13" s="228" t="s">
        <v>16</v>
      </c>
      <c r="C13" s="229"/>
      <c r="D13" s="36">
        <v>20</v>
      </c>
      <c r="E13" s="1"/>
    </row>
    <row r="14" spans="1:13" ht="15" thickTop="1" thickBot="1" x14ac:dyDescent="0.3">
      <c r="A14" s="1"/>
      <c r="B14" s="202"/>
      <c r="C14" s="203"/>
      <c r="D14" s="13"/>
      <c r="E14" s="1"/>
      <c r="M14" s="5"/>
    </row>
    <row r="15" spans="1:13" ht="14.4" thickTop="1" x14ac:dyDescent="0.25">
      <c r="A15" s="8">
        <v>5</v>
      </c>
      <c r="B15" s="221" t="s">
        <v>6</v>
      </c>
      <c r="C15" s="222"/>
      <c r="D15" s="37">
        <v>840</v>
      </c>
      <c r="E15" s="1"/>
      <c r="F15" s="25">
        <v>39</v>
      </c>
      <c r="G15" s="57" t="s">
        <v>29</v>
      </c>
      <c r="H15" s="98">
        <f>D26*0.9</f>
        <v>8334</v>
      </c>
    </row>
    <row r="16" spans="1:13" x14ac:dyDescent="0.25">
      <c r="A16" s="9">
        <v>6</v>
      </c>
      <c r="B16" s="211" t="s">
        <v>79</v>
      </c>
      <c r="C16" s="212"/>
      <c r="D16" s="34">
        <v>150</v>
      </c>
      <c r="E16" s="1"/>
      <c r="F16" s="26">
        <v>40</v>
      </c>
      <c r="G16" s="56" t="s">
        <v>21</v>
      </c>
      <c r="H16" s="93">
        <f>H15*D21/100</f>
        <v>500.04</v>
      </c>
    </row>
    <row r="17" spans="1:11" x14ac:dyDescent="0.25">
      <c r="A17" s="9">
        <v>7</v>
      </c>
      <c r="B17" s="211" t="s">
        <v>53</v>
      </c>
      <c r="C17" s="212"/>
      <c r="D17" s="34">
        <v>125</v>
      </c>
      <c r="E17" s="1"/>
      <c r="F17" s="26">
        <v>41</v>
      </c>
      <c r="G17" s="56" t="s">
        <v>50</v>
      </c>
      <c r="H17" s="93">
        <f>H16*D22/100</f>
        <v>325.02600000000001</v>
      </c>
    </row>
    <row r="18" spans="1:11" x14ac:dyDescent="0.25">
      <c r="A18" s="66">
        <v>8</v>
      </c>
      <c r="B18" s="230" t="s">
        <v>2</v>
      </c>
      <c r="C18" s="212"/>
      <c r="D18" s="34">
        <v>4</v>
      </c>
      <c r="E18" s="1"/>
      <c r="F18" s="26">
        <v>42</v>
      </c>
      <c r="G18" s="56" t="s">
        <v>51</v>
      </c>
      <c r="H18" s="93">
        <f>H16*(100-D22)/100</f>
        <v>175.01400000000001</v>
      </c>
      <c r="K18" s="151"/>
    </row>
    <row r="19" spans="1:11" x14ac:dyDescent="0.25">
      <c r="A19" s="9">
        <v>9</v>
      </c>
      <c r="B19" s="211" t="s">
        <v>3</v>
      </c>
      <c r="C19" s="212"/>
      <c r="D19" s="34">
        <v>1.5</v>
      </c>
      <c r="E19" s="1"/>
      <c r="F19" s="26">
        <v>43</v>
      </c>
      <c r="G19" s="56" t="s">
        <v>128</v>
      </c>
      <c r="H19" s="99">
        <f>H15/100*D20*D27/H16</f>
        <v>6.1319999999999997</v>
      </c>
    </row>
    <row r="20" spans="1:11" x14ac:dyDescent="0.25">
      <c r="A20" s="9">
        <v>10</v>
      </c>
      <c r="B20" s="211" t="s">
        <v>7</v>
      </c>
      <c r="C20" s="212"/>
      <c r="D20" s="34">
        <v>3.6</v>
      </c>
      <c r="E20" s="1"/>
      <c r="F20" s="26">
        <v>44</v>
      </c>
      <c r="G20" s="56" t="s">
        <v>19</v>
      </c>
      <c r="H20" s="93">
        <f>H17/D23*100</f>
        <v>812.56500000000005</v>
      </c>
    </row>
    <row r="21" spans="1:11" x14ac:dyDescent="0.25">
      <c r="A21" s="9">
        <v>11</v>
      </c>
      <c r="B21" s="211" t="s">
        <v>5</v>
      </c>
      <c r="C21" s="212"/>
      <c r="D21" s="129">
        <v>6</v>
      </c>
      <c r="E21" s="1"/>
      <c r="F21" s="26">
        <v>45</v>
      </c>
      <c r="G21" s="56" t="s">
        <v>177</v>
      </c>
      <c r="H21" s="100">
        <f>TRUNC(H20/D34,0)</f>
        <v>1625</v>
      </c>
    </row>
    <row r="22" spans="1:11" ht="14.4" thickBot="1" x14ac:dyDescent="0.3">
      <c r="A22" s="19">
        <v>12</v>
      </c>
      <c r="B22" s="226" t="s">
        <v>8</v>
      </c>
      <c r="C22" s="227"/>
      <c r="D22" s="91">
        <v>65</v>
      </c>
      <c r="E22" s="1"/>
      <c r="F22" s="26">
        <v>46</v>
      </c>
      <c r="G22" s="56" t="s">
        <v>54</v>
      </c>
      <c r="H22" s="93">
        <f>H15/D17</f>
        <v>66.671999999999997</v>
      </c>
    </row>
    <row r="23" spans="1:11" ht="15" thickTop="1" thickBot="1" x14ac:dyDescent="0.3">
      <c r="A23" s="90">
        <v>13</v>
      </c>
      <c r="B23" s="220" t="s">
        <v>15</v>
      </c>
      <c r="C23" s="220"/>
      <c r="D23" s="193">
        <v>40</v>
      </c>
      <c r="E23" s="1"/>
      <c r="F23" s="26">
        <v>47</v>
      </c>
      <c r="G23" s="20" t="s">
        <v>57</v>
      </c>
      <c r="H23" s="101">
        <f>D40/1.19</f>
        <v>12.605042016806724</v>
      </c>
    </row>
    <row r="24" spans="1:11" ht="15" thickTop="1" thickBot="1" x14ac:dyDescent="0.3">
      <c r="A24" s="1"/>
      <c r="B24" s="202"/>
      <c r="C24" s="203"/>
      <c r="D24" s="13"/>
      <c r="E24" s="1"/>
      <c r="F24" s="26">
        <v>48</v>
      </c>
      <c r="G24" s="20" t="s">
        <v>58</v>
      </c>
      <c r="H24" s="101">
        <f>H23*H21</f>
        <v>20483.193277310926</v>
      </c>
    </row>
    <row r="25" spans="1:11" ht="15" thickTop="1" thickBot="1" x14ac:dyDescent="0.3">
      <c r="A25" s="11">
        <v>14</v>
      </c>
      <c r="B25" s="218" t="s">
        <v>13</v>
      </c>
      <c r="C25" s="219"/>
      <c r="D25" s="38">
        <v>12</v>
      </c>
      <c r="E25" s="1"/>
      <c r="F25" s="27">
        <v>49</v>
      </c>
      <c r="G25" s="28" t="s">
        <v>130</v>
      </c>
      <c r="H25" s="102">
        <f>H16*D38</f>
        <v>6750.54</v>
      </c>
    </row>
    <row r="26" spans="1:11" ht="15" thickTop="1" thickBot="1" x14ac:dyDescent="0.3">
      <c r="A26" s="12">
        <v>15</v>
      </c>
      <c r="B26" s="211" t="s">
        <v>14</v>
      </c>
      <c r="C26" s="212"/>
      <c r="D26" s="180">
        <v>9260</v>
      </c>
      <c r="E26" s="1"/>
    </row>
    <row r="27" spans="1:11" ht="14.4" thickTop="1" x14ac:dyDescent="0.25">
      <c r="A27" s="12">
        <v>16</v>
      </c>
      <c r="B27" s="211" t="s">
        <v>161</v>
      </c>
      <c r="C27" s="212"/>
      <c r="D27" s="39">
        <v>10.220000000000001</v>
      </c>
      <c r="E27" s="1"/>
      <c r="F27" s="11">
        <v>50</v>
      </c>
      <c r="G27" s="194" t="s">
        <v>63</v>
      </c>
      <c r="H27" s="95">
        <f>D34</f>
        <v>0.5</v>
      </c>
    </row>
    <row r="28" spans="1:11" x14ac:dyDescent="0.25">
      <c r="A28" s="12">
        <v>17</v>
      </c>
      <c r="B28" s="211" t="s">
        <v>44</v>
      </c>
      <c r="C28" s="212"/>
      <c r="D28" s="40">
        <v>0.8</v>
      </c>
      <c r="E28" s="1"/>
      <c r="F28" s="12">
        <v>51</v>
      </c>
      <c r="G28" s="195" t="s">
        <v>23</v>
      </c>
      <c r="H28" s="94">
        <f>D26*D25/100</f>
        <v>1111.2</v>
      </c>
    </row>
    <row r="29" spans="1:11" x14ac:dyDescent="0.25">
      <c r="A29" s="12">
        <v>18</v>
      </c>
      <c r="B29" s="211" t="s">
        <v>33</v>
      </c>
      <c r="C29" s="212"/>
      <c r="D29" s="40">
        <v>0.25</v>
      </c>
      <c r="E29" s="1"/>
      <c r="F29" s="12">
        <v>52</v>
      </c>
      <c r="G29" s="195" t="s">
        <v>43</v>
      </c>
      <c r="H29" s="94">
        <f>D28*H16</f>
        <v>400.03200000000004</v>
      </c>
    </row>
    <row r="30" spans="1:11" x14ac:dyDescent="0.25">
      <c r="A30" s="12">
        <v>19</v>
      </c>
      <c r="B30" s="211" t="s">
        <v>22</v>
      </c>
      <c r="C30" s="212"/>
      <c r="D30" s="41">
        <v>3</v>
      </c>
      <c r="E30" s="1"/>
      <c r="F30" s="12">
        <v>53</v>
      </c>
      <c r="G30" s="195" t="s">
        <v>24</v>
      </c>
      <c r="H30" s="94">
        <f>D29*H16</f>
        <v>125.01</v>
      </c>
    </row>
    <row r="31" spans="1:11" x14ac:dyDescent="0.25">
      <c r="A31" s="12">
        <v>20</v>
      </c>
      <c r="B31" s="211" t="s">
        <v>74</v>
      </c>
      <c r="C31" s="212"/>
      <c r="D31" s="41">
        <v>8</v>
      </c>
      <c r="E31" s="1"/>
      <c r="F31" s="12">
        <v>54</v>
      </c>
      <c r="G31" s="195" t="s">
        <v>25</v>
      </c>
      <c r="H31" s="94">
        <f>H22/D18*D30</f>
        <v>50.003999999999998</v>
      </c>
    </row>
    <row r="32" spans="1:11" x14ac:dyDescent="0.25">
      <c r="A32" s="12">
        <v>21</v>
      </c>
      <c r="B32" s="211" t="s">
        <v>42</v>
      </c>
      <c r="C32" s="212"/>
      <c r="D32" s="40">
        <v>3</v>
      </c>
      <c r="E32" s="1"/>
      <c r="F32" s="12">
        <v>55</v>
      </c>
      <c r="G32" s="195" t="s">
        <v>26</v>
      </c>
      <c r="H32" s="94">
        <f>H22*D31</f>
        <v>533.37599999999998</v>
      </c>
    </row>
    <row r="33" spans="1:13" x14ac:dyDescent="0.25">
      <c r="A33" s="12"/>
      <c r="B33" s="223"/>
      <c r="C33" s="224"/>
      <c r="D33" s="62"/>
      <c r="E33" s="1"/>
      <c r="F33" s="12">
        <v>56</v>
      </c>
      <c r="G33" s="195" t="s">
        <v>27</v>
      </c>
      <c r="H33" s="94">
        <f>D32*H15/100</f>
        <v>250.02</v>
      </c>
    </row>
    <row r="34" spans="1:13" ht="14.4" thickBot="1" x14ac:dyDescent="0.3">
      <c r="A34" s="12">
        <v>22</v>
      </c>
      <c r="B34" s="211" t="s">
        <v>12</v>
      </c>
      <c r="C34" s="212"/>
      <c r="D34" s="42">
        <v>0.5</v>
      </c>
      <c r="E34" s="1"/>
      <c r="F34" s="12">
        <v>57</v>
      </c>
      <c r="G34" s="196" t="s">
        <v>175</v>
      </c>
      <c r="H34" s="103">
        <f>H20*D42</f>
        <v>97.507800000000003</v>
      </c>
    </row>
    <row r="35" spans="1:13" ht="14.4" thickTop="1" x14ac:dyDescent="0.25">
      <c r="A35" s="12">
        <v>23</v>
      </c>
      <c r="B35" s="211" t="s">
        <v>47</v>
      </c>
      <c r="C35" s="212"/>
      <c r="D35" s="41">
        <v>0.8</v>
      </c>
      <c r="E35" s="1"/>
      <c r="F35" s="12">
        <v>58</v>
      </c>
      <c r="G35" s="195" t="s">
        <v>109</v>
      </c>
      <c r="H35" s="94">
        <f>H19*H16</f>
        <v>3066.2452800000001</v>
      </c>
      <c r="J35" s="11">
        <v>74</v>
      </c>
      <c r="K35" s="15" t="s">
        <v>64</v>
      </c>
      <c r="L35" s="154"/>
    </row>
    <row r="36" spans="1:13" x14ac:dyDescent="0.25">
      <c r="A36" s="12">
        <v>24</v>
      </c>
      <c r="B36" s="211" t="s">
        <v>48</v>
      </c>
      <c r="C36" s="212"/>
      <c r="D36" s="41">
        <v>0.2</v>
      </c>
      <c r="E36" s="1"/>
      <c r="F36" s="12">
        <v>59</v>
      </c>
      <c r="G36" s="195" t="s">
        <v>28</v>
      </c>
      <c r="H36" s="94">
        <f>(D35+D36+D37)*H21</f>
        <v>1950</v>
      </c>
      <c r="J36" s="12">
        <v>75</v>
      </c>
      <c r="K36" s="56" t="s">
        <v>23</v>
      </c>
      <c r="L36" s="94">
        <f>D25*D26/100</f>
        <v>1111.2</v>
      </c>
    </row>
    <row r="37" spans="1:13" x14ac:dyDescent="0.25">
      <c r="A37" s="12">
        <v>25</v>
      </c>
      <c r="B37" s="211" t="s">
        <v>49</v>
      </c>
      <c r="C37" s="212"/>
      <c r="D37" s="41">
        <v>0.2</v>
      </c>
      <c r="E37" s="1"/>
      <c r="F37" s="12">
        <v>60</v>
      </c>
      <c r="G37" s="197" t="s">
        <v>65</v>
      </c>
      <c r="H37" s="96">
        <f>SUM(H28:H36)</f>
        <v>7583.3950800000002</v>
      </c>
      <c r="J37" s="12">
        <v>76</v>
      </c>
      <c r="K37" s="56" t="s">
        <v>43</v>
      </c>
      <c r="L37" s="94">
        <f>D28*H16</f>
        <v>400.03200000000004</v>
      </c>
    </row>
    <row r="38" spans="1:13" x14ac:dyDescent="0.25">
      <c r="A38" s="67">
        <v>26</v>
      </c>
      <c r="B38" s="225" t="s">
        <v>176</v>
      </c>
      <c r="C38" s="225"/>
      <c r="D38" s="97">
        <v>13.5</v>
      </c>
      <c r="E38" s="1"/>
      <c r="F38" s="12">
        <v>61</v>
      </c>
      <c r="G38" s="195" t="s">
        <v>66</v>
      </c>
      <c r="H38" s="94">
        <f>((D10/D11)/(D15+D16)+(D12/D13)/(D15+D16)+(D10*2/100)/(D15+D16)+(D12*2/100)/(D15+D16))*H15/100*D20</f>
        <v>1697.1054545454547</v>
      </c>
      <c r="J38" s="12">
        <v>77</v>
      </c>
      <c r="K38" s="56" t="s">
        <v>24</v>
      </c>
      <c r="L38" s="94">
        <f>D29*H16</f>
        <v>125.01</v>
      </c>
    </row>
    <row r="39" spans="1:13" x14ac:dyDescent="0.25">
      <c r="A39" s="12">
        <v>27</v>
      </c>
      <c r="B39" s="211" t="s">
        <v>129</v>
      </c>
      <c r="C39" s="212"/>
      <c r="D39" s="41">
        <v>13.5</v>
      </c>
      <c r="E39" s="1"/>
      <c r="F39" s="12">
        <v>62</v>
      </c>
      <c r="G39" s="195" t="s">
        <v>67</v>
      </c>
      <c r="H39" s="104">
        <f>-H18*D39</f>
        <v>-2362.6890000000003</v>
      </c>
      <c r="J39" s="12">
        <v>78</v>
      </c>
      <c r="K39" s="56" t="s">
        <v>25</v>
      </c>
      <c r="L39" s="94">
        <f>H22/D18*D30</f>
        <v>50.003999999999998</v>
      </c>
    </row>
    <row r="40" spans="1:13" ht="14.4" thickBot="1" x14ac:dyDescent="0.3">
      <c r="A40" s="14">
        <v>28</v>
      </c>
      <c r="B40" s="204" t="s">
        <v>59</v>
      </c>
      <c r="C40" s="205"/>
      <c r="D40" s="47">
        <v>15</v>
      </c>
      <c r="E40" s="1"/>
      <c r="F40" s="12">
        <v>63</v>
      </c>
      <c r="G40" s="197" t="s">
        <v>40</v>
      </c>
      <c r="H40" s="96">
        <f>SUM(H37:H39)</f>
        <v>6917.8115345454553</v>
      </c>
      <c r="J40" s="12">
        <v>79</v>
      </c>
      <c r="K40" s="56" t="s">
        <v>26</v>
      </c>
      <c r="L40" s="94">
        <f>H22*D31</f>
        <v>533.37599999999998</v>
      </c>
      <c r="M40" s="4"/>
    </row>
    <row r="41" spans="1:13" ht="14.4" thickTop="1" x14ac:dyDescent="0.25">
      <c r="A41" s="16">
        <v>29</v>
      </c>
      <c r="B41" s="217" t="s">
        <v>18</v>
      </c>
      <c r="C41" s="217"/>
      <c r="D41" s="182">
        <v>2000</v>
      </c>
      <c r="E41" s="1"/>
      <c r="F41" s="12">
        <v>64</v>
      </c>
      <c r="G41" s="195" t="s">
        <v>171</v>
      </c>
      <c r="H41" s="94">
        <f>H40*D46</f>
        <v>1037.6717301818182</v>
      </c>
      <c r="J41" s="12">
        <v>80</v>
      </c>
      <c r="K41" s="56" t="s">
        <v>27</v>
      </c>
      <c r="L41" s="94">
        <f>D32*H15/100</f>
        <v>250.02</v>
      </c>
    </row>
    <row r="42" spans="1:13" x14ac:dyDescent="0.25">
      <c r="A42" s="17">
        <v>30</v>
      </c>
      <c r="B42" s="199" t="s">
        <v>167</v>
      </c>
      <c r="C42" s="195"/>
      <c r="D42" s="207">
        <v>0.12</v>
      </c>
      <c r="E42" s="1"/>
      <c r="F42" s="12">
        <v>65</v>
      </c>
      <c r="G42" s="198" t="s">
        <v>172</v>
      </c>
      <c r="H42" s="94">
        <f>H40*D47</f>
        <v>345.89057672727279</v>
      </c>
      <c r="J42" s="12">
        <v>81</v>
      </c>
      <c r="K42" s="56" t="s">
        <v>109</v>
      </c>
      <c r="L42" s="103">
        <f>H16*H19</f>
        <v>3066.2452800000001</v>
      </c>
    </row>
    <row r="43" spans="1:13" x14ac:dyDescent="0.25">
      <c r="A43" s="17">
        <v>31</v>
      </c>
      <c r="B43" s="225" t="s">
        <v>166</v>
      </c>
      <c r="C43" s="225"/>
      <c r="D43" s="43">
        <v>2</v>
      </c>
      <c r="E43" s="1"/>
      <c r="F43" s="12">
        <v>66</v>
      </c>
      <c r="G43" s="199" t="s">
        <v>173</v>
      </c>
      <c r="H43" s="206">
        <f>H40*D48</f>
        <v>345.89057672727279</v>
      </c>
      <c r="J43" s="12">
        <v>82</v>
      </c>
      <c r="K43" s="7" t="s">
        <v>65</v>
      </c>
      <c r="L43" s="96">
        <f>SUM(L36:L42)</f>
        <v>5535.8872799999999</v>
      </c>
    </row>
    <row r="44" spans="1:13" x14ac:dyDescent="0.25">
      <c r="A44" s="17">
        <v>32</v>
      </c>
      <c r="B44" s="211" t="s">
        <v>31</v>
      </c>
      <c r="C44" s="212"/>
      <c r="D44" s="43">
        <v>3</v>
      </c>
      <c r="E44" s="1"/>
      <c r="F44" s="12">
        <v>67</v>
      </c>
      <c r="G44" s="196" t="s">
        <v>174</v>
      </c>
      <c r="H44" s="206">
        <f>H40*D49</f>
        <v>2075.3434603636365</v>
      </c>
      <c r="J44" s="12">
        <v>83</v>
      </c>
      <c r="K44" s="56" t="s">
        <v>66</v>
      </c>
      <c r="L44" s="94">
        <f>((D10/D11)/(D15+D16)+(D12/D13)/(D15+D16)+(D10*2/100)/(D15+D16)+(D12*2/100)/(D15+D16))*H15/100*D20</f>
        <v>1697.1054545454547</v>
      </c>
    </row>
    <row r="45" spans="1:13" ht="15" customHeight="1" x14ac:dyDescent="0.25">
      <c r="A45" s="17">
        <v>33</v>
      </c>
      <c r="B45" s="211" t="s">
        <v>17</v>
      </c>
      <c r="C45" s="212"/>
      <c r="D45" s="43">
        <v>10</v>
      </c>
      <c r="E45" s="1"/>
      <c r="F45" s="12">
        <v>68</v>
      </c>
      <c r="G45" s="197" t="s">
        <v>60</v>
      </c>
      <c r="H45" s="96">
        <f>SUM(H40:H44)</f>
        <v>10722.607878545456</v>
      </c>
      <c r="J45" s="12">
        <v>84</v>
      </c>
      <c r="K45" s="7" t="s">
        <v>40</v>
      </c>
      <c r="L45" s="96">
        <f>SUM(L43:L44)</f>
        <v>7232.9927345454544</v>
      </c>
    </row>
    <row r="46" spans="1:13" x14ac:dyDescent="0.25">
      <c r="A46" s="17">
        <v>34</v>
      </c>
      <c r="B46" s="211" t="s">
        <v>37</v>
      </c>
      <c r="C46" s="212"/>
      <c r="D46" s="44">
        <v>0.15</v>
      </c>
      <c r="E46" s="1"/>
      <c r="F46" s="12">
        <v>69</v>
      </c>
      <c r="G46" s="199" t="s">
        <v>61</v>
      </c>
      <c r="H46" s="94">
        <f>H24</f>
        <v>20483.193277310926</v>
      </c>
      <c r="J46" s="12">
        <v>85</v>
      </c>
      <c r="K46" s="6" t="s">
        <v>61</v>
      </c>
      <c r="L46" s="94">
        <f>H25</f>
        <v>6750.54</v>
      </c>
    </row>
    <row r="47" spans="1:13" x14ac:dyDescent="0.25">
      <c r="A47" s="17">
        <v>35</v>
      </c>
      <c r="B47" s="196" t="s">
        <v>168</v>
      </c>
      <c r="C47" s="195"/>
      <c r="D47" s="44">
        <v>0.05</v>
      </c>
      <c r="F47" s="12">
        <v>70</v>
      </c>
      <c r="G47" s="199" t="s">
        <v>62</v>
      </c>
      <c r="H47" s="104">
        <f>-H45</f>
        <v>-10722.607878545456</v>
      </c>
      <c r="J47" s="12">
        <v>86</v>
      </c>
      <c r="K47" s="6" t="s">
        <v>62</v>
      </c>
      <c r="L47" s="104">
        <f>-L45</f>
        <v>-7232.9927345454544</v>
      </c>
    </row>
    <row r="48" spans="1:13" x14ac:dyDescent="0.25">
      <c r="A48" s="17">
        <v>36</v>
      </c>
      <c r="B48" s="211" t="s">
        <v>169</v>
      </c>
      <c r="C48" s="212"/>
      <c r="D48" s="44">
        <v>0.05</v>
      </c>
      <c r="F48" s="12">
        <v>71</v>
      </c>
      <c r="G48" s="200" t="s">
        <v>32</v>
      </c>
      <c r="H48" s="96">
        <f>SUM(H46:H47)</f>
        <v>9760.58539876547</v>
      </c>
      <c r="J48" s="12">
        <v>87</v>
      </c>
      <c r="K48" s="152" t="s">
        <v>32</v>
      </c>
      <c r="L48" s="96">
        <f>SUM(L46:L47)</f>
        <v>-482.4527345454544</v>
      </c>
    </row>
    <row r="49" spans="1:12" ht="14.4" thickBot="1" x14ac:dyDescent="0.3">
      <c r="A49" s="17">
        <v>37</v>
      </c>
      <c r="B49" s="196" t="s">
        <v>170</v>
      </c>
      <c r="C49" s="195"/>
      <c r="D49" s="44">
        <v>0.3</v>
      </c>
      <c r="F49" s="59">
        <v>72</v>
      </c>
      <c r="G49" s="60" t="s">
        <v>56</v>
      </c>
      <c r="H49" s="105">
        <f>(D26/D41)+((H15/D17)*D19)+((H21*D44)/60)+((H21*D45)/60)+D43</f>
        <v>458.72133333333329</v>
      </c>
      <c r="J49" s="21">
        <v>88</v>
      </c>
      <c r="K49" s="61" t="s">
        <v>56</v>
      </c>
      <c r="L49" s="106">
        <f>((D26/D41)+((H15/D17)*D19))</f>
        <v>104.63799999999999</v>
      </c>
    </row>
    <row r="50" spans="1:12" ht="15" thickTop="1" thickBot="1" x14ac:dyDescent="0.3">
      <c r="A50" s="18">
        <v>38</v>
      </c>
      <c r="B50" s="213" t="s">
        <v>45</v>
      </c>
      <c r="C50" s="214"/>
      <c r="D50" s="45">
        <v>0.19</v>
      </c>
      <c r="F50" s="120">
        <v>73</v>
      </c>
      <c r="G50" s="201" t="s">
        <v>82</v>
      </c>
      <c r="H50" s="122">
        <f>H48/H49</f>
        <v>21.277810054830976</v>
      </c>
      <c r="J50" s="120">
        <v>89</v>
      </c>
      <c r="K50" s="121" t="s">
        <v>131</v>
      </c>
      <c r="L50" s="123" t="str">
        <f>IF(L48&lt;=0,"unrentabel",L48/L49)</f>
        <v>unrentabel</v>
      </c>
    </row>
    <row r="51" spans="1:12" ht="14.4" thickTop="1" x14ac:dyDescent="0.25"/>
    <row r="53" spans="1:12" x14ac:dyDescent="0.25">
      <c r="H53" s="208"/>
    </row>
    <row r="54" spans="1:12" x14ac:dyDescent="0.25">
      <c r="H54" s="209"/>
    </row>
    <row r="55" spans="1:12" x14ac:dyDescent="0.25">
      <c r="H55" s="210"/>
    </row>
    <row r="56" spans="1:12" x14ac:dyDescent="0.25">
      <c r="H56" s="208"/>
    </row>
    <row r="68" spans="10:10" x14ac:dyDescent="0.25">
      <c r="J68" s="4"/>
    </row>
  </sheetData>
  <sheetProtection algorithmName="SHA-512" hashValue="ZlrtfY/Uyatu5+RKb4uU9VUiQBKIrk2s8zXYffVNJu7YYZ71EIiotgslGypkjackTb3KlxAwugadJzcQdUpMwQ==" saltValue="gGBfzeX9UCqGOXpjjJfShA==" spinCount="100000" sheet="1" objects="1" scenarios="1"/>
  <mergeCells count="37">
    <mergeCell ref="B13:C13"/>
    <mergeCell ref="B11:C11"/>
    <mergeCell ref="B15:C15"/>
    <mergeCell ref="B12:C12"/>
    <mergeCell ref="B20:C20"/>
    <mergeCell ref="B18:C18"/>
    <mergeCell ref="B33:C33"/>
    <mergeCell ref="B16:C16"/>
    <mergeCell ref="B43:C43"/>
    <mergeCell ref="B32:C32"/>
    <mergeCell ref="B30:C30"/>
    <mergeCell ref="B28:C28"/>
    <mergeCell ref="B26:C26"/>
    <mergeCell ref="B22:C22"/>
    <mergeCell ref="B37:C37"/>
    <mergeCell ref="B38:C38"/>
    <mergeCell ref="A1:H1"/>
    <mergeCell ref="A2:D2"/>
    <mergeCell ref="B41:C41"/>
    <mergeCell ref="B39:C39"/>
    <mergeCell ref="B36:C36"/>
    <mergeCell ref="B34:C34"/>
    <mergeCell ref="B31:C31"/>
    <mergeCell ref="B29:C29"/>
    <mergeCell ref="B27:C27"/>
    <mergeCell ref="B25:C25"/>
    <mergeCell ref="B23:C23"/>
    <mergeCell ref="B21:C21"/>
    <mergeCell ref="B19:C19"/>
    <mergeCell ref="B17:C17"/>
    <mergeCell ref="B10:C10"/>
    <mergeCell ref="B35:C35"/>
    <mergeCell ref="B48:C48"/>
    <mergeCell ref="B46:C46"/>
    <mergeCell ref="B44:C44"/>
    <mergeCell ref="B50:C50"/>
    <mergeCell ref="B45:C45"/>
  </mergeCells>
  <dataValidations count="2">
    <dataValidation type="list" allowBlank="1" showInputMessage="1" showErrorMessage="1" sqref="D34">
      <formula1>Flaschengöße</formula1>
    </dataValidation>
    <dataValidation type="list" allowBlank="1" showErrorMessage="1" errorTitle="nicht in Liste" sqref="D15">
      <formula1>Kontingent</formula1>
    </dataValidation>
  </dataValidations>
  <pageMargins left="0.51181102362204722" right="0.51181102362204722" top="0.39370078740157483" bottom="0.39370078740157483" header="0.31496062992125984" footer="0.31496062992125984"/>
  <pageSetup paperSize="9" scale="53" fitToHeight="0" orientation="landscape" r:id="rId1"/>
  <headerFooter>
    <oddFooter>&amp;L&amp;7Erstellt: LVWO Weinsberg J. Friz&amp;C&amp;7&amp;F&amp;R&amp;7&amp;D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43041" r:id="rId4">
          <objectPr defaultSize="0" autoPict="0" r:id="rId5">
            <anchor moveWithCells="1" sizeWithCells="1">
              <from>
                <xdr:col>6</xdr:col>
                <xdr:colOff>1661160</xdr:colOff>
                <xdr:row>1</xdr:row>
                <xdr:rowOff>106680</xdr:rowOff>
              </from>
              <to>
                <xdr:col>6</xdr:col>
                <xdr:colOff>2346960</xdr:colOff>
                <xdr:row>4</xdr:row>
                <xdr:rowOff>83820</xdr:rowOff>
              </to>
            </anchor>
          </objectPr>
        </oleObject>
      </mc:Choice>
      <mc:Fallback>
        <oleObject progId="Word.Picture.8" shapeId="4304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opLeftCell="A4" zoomScale="75" zoomScaleNormal="75" workbookViewId="0">
      <selection activeCell="D15" sqref="D15"/>
    </sheetView>
  </sheetViews>
  <sheetFormatPr baseColWidth="10" defaultRowHeight="13.8" x14ac:dyDescent="0.25"/>
  <cols>
    <col min="1" max="1" width="3" customWidth="1"/>
    <col min="2" max="2" width="8.19921875" customWidth="1"/>
    <col min="3" max="3" width="49" style="64" customWidth="1"/>
    <col min="4" max="4" width="12.296875" style="64" customWidth="1"/>
    <col min="5" max="5" width="5.3984375" customWidth="1"/>
    <col min="6" max="6" width="3" customWidth="1"/>
    <col min="7" max="7" width="61.3984375" customWidth="1"/>
    <col min="8" max="8" width="12.19921875" customWidth="1"/>
    <col min="9" max="9" width="5.3984375" customWidth="1"/>
    <col min="10" max="10" width="3.09765625" customWidth="1"/>
    <col min="11" max="11" width="61.3984375" customWidth="1"/>
    <col min="12" max="12" width="12.09765625" customWidth="1"/>
  </cols>
  <sheetData>
    <row r="1" spans="1:13" ht="22.2" customHeight="1" x14ac:dyDescent="0.4">
      <c r="A1" s="215" t="s">
        <v>78</v>
      </c>
      <c r="B1" s="215"/>
      <c r="C1" s="215"/>
      <c r="D1" s="215"/>
      <c r="E1" s="215"/>
      <c r="F1" s="215"/>
      <c r="G1" s="215"/>
      <c r="H1" s="215"/>
    </row>
    <row r="2" spans="1:13" ht="13.2" customHeight="1" x14ac:dyDescent="0.25">
      <c r="A2" s="216"/>
      <c r="B2" s="216"/>
      <c r="C2" s="216"/>
      <c r="D2" s="216"/>
    </row>
    <row r="3" spans="1:13" ht="14.4" x14ac:dyDescent="0.3">
      <c r="B3" s="2" t="s">
        <v>38</v>
      </c>
      <c r="D3" s="2"/>
      <c r="G3" s="124" t="s">
        <v>105</v>
      </c>
      <c r="H3" s="132" t="s">
        <v>9</v>
      </c>
    </row>
    <row r="4" spans="1:13" ht="14.4" x14ac:dyDescent="0.3">
      <c r="B4" s="2" t="s">
        <v>39</v>
      </c>
      <c r="D4" s="2"/>
      <c r="G4" s="124" t="s">
        <v>106</v>
      </c>
      <c r="H4" s="125" t="s">
        <v>10</v>
      </c>
      <c r="J4" s="22"/>
      <c r="K4" s="24"/>
      <c r="L4" s="49"/>
    </row>
    <row r="5" spans="1:13" x14ac:dyDescent="0.25">
      <c r="B5" s="2" t="s">
        <v>34</v>
      </c>
      <c r="D5" s="2"/>
      <c r="G5" s="126"/>
      <c r="H5" s="127" t="s">
        <v>30</v>
      </c>
      <c r="J5" s="22"/>
      <c r="K5" s="65"/>
      <c r="L5" s="50"/>
    </row>
    <row r="6" spans="1:13" x14ac:dyDescent="0.25">
      <c r="B6" s="3" t="s">
        <v>35</v>
      </c>
      <c r="D6" s="2"/>
      <c r="G6" s="63" t="s">
        <v>20</v>
      </c>
      <c r="H6" s="128" t="s">
        <v>108</v>
      </c>
      <c r="J6" s="22"/>
      <c r="K6" s="65"/>
      <c r="L6" s="50"/>
    </row>
    <row r="7" spans="1:13" ht="7.05" customHeight="1" x14ac:dyDescent="0.25">
      <c r="J7" s="22"/>
      <c r="K7" s="65"/>
      <c r="L7" s="50"/>
    </row>
    <row r="8" spans="1:13" ht="19.95" customHeight="1" x14ac:dyDescent="0.25">
      <c r="B8" s="46" t="s">
        <v>81</v>
      </c>
      <c r="C8" s="92" t="s">
        <v>132</v>
      </c>
    </row>
    <row r="9" spans="1:13" ht="7.05" customHeight="1" thickBot="1" x14ac:dyDescent="0.3"/>
    <row r="10" spans="1:13" ht="14.4" thickTop="1" x14ac:dyDescent="0.25">
      <c r="A10" s="70">
        <v>1</v>
      </c>
      <c r="B10" s="233" t="s">
        <v>46</v>
      </c>
      <c r="C10" s="233"/>
      <c r="D10" s="80">
        <v>20000</v>
      </c>
      <c r="E10" s="23"/>
      <c r="F10" s="22"/>
      <c r="G10" s="65"/>
      <c r="H10" s="29"/>
    </row>
    <row r="11" spans="1:13" x14ac:dyDescent="0.25">
      <c r="A11" s="73">
        <v>2</v>
      </c>
      <c r="B11" s="232" t="s">
        <v>16</v>
      </c>
      <c r="C11" s="232"/>
      <c r="D11" s="81">
        <v>20</v>
      </c>
      <c r="E11" s="23"/>
      <c r="F11" s="22"/>
      <c r="G11" s="65"/>
      <c r="H11" s="31"/>
    </row>
    <row r="12" spans="1:13" x14ac:dyDescent="0.25">
      <c r="A12" s="73">
        <v>3</v>
      </c>
      <c r="B12" s="232" t="s">
        <v>36</v>
      </c>
      <c r="C12" s="232"/>
      <c r="D12" s="82">
        <v>10000</v>
      </c>
      <c r="E12" s="23"/>
      <c r="F12" s="22"/>
      <c r="G12" s="65"/>
      <c r="H12" s="31"/>
    </row>
    <row r="13" spans="1:13" ht="14.4" thickBot="1" x14ac:dyDescent="0.3">
      <c r="A13" s="79">
        <v>4</v>
      </c>
      <c r="B13" s="243" t="s">
        <v>16</v>
      </c>
      <c r="C13" s="243"/>
      <c r="D13" s="83">
        <v>30</v>
      </c>
      <c r="E13" s="23"/>
      <c r="F13" s="22"/>
      <c r="G13" s="65"/>
      <c r="H13" s="31"/>
    </row>
    <row r="14" spans="1:13" ht="15" thickTop="1" thickBot="1" x14ac:dyDescent="0.3">
      <c r="A14" s="23"/>
      <c r="B14" s="23"/>
      <c r="C14" s="65"/>
      <c r="D14" s="65"/>
      <c r="E14" s="23"/>
      <c r="F14" s="22"/>
      <c r="G14" s="65"/>
      <c r="H14" s="30"/>
      <c r="M14" s="5"/>
    </row>
    <row r="15" spans="1:13" ht="14.4" thickTop="1" x14ac:dyDescent="0.25">
      <c r="A15" s="70">
        <v>5</v>
      </c>
      <c r="B15" s="233" t="s">
        <v>6</v>
      </c>
      <c r="C15" s="233"/>
      <c r="D15" s="85">
        <v>300</v>
      </c>
      <c r="E15" s="23"/>
      <c r="F15" s="22"/>
      <c r="G15" s="65"/>
      <c r="H15" s="31"/>
    </row>
    <row r="16" spans="1:13" ht="14.4" thickBot="1" x14ac:dyDescent="0.3">
      <c r="A16" s="79">
        <v>6</v>
      </c>
      <c r="B16" s="243" t="s">
        <v>79</v>
      </c>
      <c r="C16" s="243"/>
      <c r="D16" s="83">
        <v>300</v>
      </c>
      <c r="E16" s="23"/>
      <c r="F16" s="22"/>
      <c r="G16" s="65"/>
      <c r="H16" s="32"/>
    </row>
    <row r="17" spans="1:12" ht="15" thickTop="1" thickBot="1" x14ac:dyDescent="0.3">
      <c r="A17" s="22"/>
      <c r="B17" s="231"/>
      <c r="C17" s="231"/>
      <c r="D17" s="51"/>
      <c r="E17" s="23"/>
      <c r="F17" s="22"/>
      <c r="G17" s="65"/>
      <c r="H17" s="31"/>
    </row>
    <row r="18" spans="1:12" ht="14.4" customHeight="1" thickTop="1" x14ac:dyDescent="0.25">
      <c r="A18" s="234" t="s">
        <v>71</v>
      </c>
      <c r="B18" s="235"/>
      <c r="C18" s="235"/>
      <c r="D18" s="236"/>
      <c r="E18" s="23"/>
      <c r="F18" s="22"/>
      <c r="G18" s="65"/>
      <c r="H18" s="48"/>
    </row>
    <row r="19" spans="1:12" ht="13.8" customHeight="1" x14ac:dyDescent="0.25">
      <c r="A19" s="237"/>
      <c r="B19" s="238"/>
      <c r="C19" s="238"/>
      <c r="D19" s="239"/>
      <c r="E19" s="23"/>
      <c r="F19" s="22"/>
      <c r="G19" s="65"/>
      <c r="H19" s="48"/>
    </row>
    <row r="20" spans="1:12" x14ac:dyDescent="0.25">
      <c r="A20" s="12">
        <v>7</v>
      </c>
      <c r="B20" s="241" t="s">
        <v>111</v>
      </c>
      <c r="C20" s="242"/>
      <c r="D20" s="39">
        <v>300</v>
      </c>
      <c r="E20" s="23"/>
      <c r="F20" s="22"/>
      <c r="G20" s="65"/>
      <c r="H20" s="48"/>
    </row>
    <row r="21" spans="1:12" x14ac:dyDescent="0.25">
      <c r="A21" s="67">
        <v>8</v>
      </c>
      <c r="B21" s="240" t="s">
        <v>72</v>
      </c>
      <c r="C21" s="240"/>
      <c r="D21" s="107">
        <v>3</v>
      </c>
      <c r="E21" s="23"/>
      <c r="F21" s="23"/>
      <c r="G21" s="23"/>
      <c r="H21" s="23"/>
    </row>
    <row r="22" spans="1:12" x14ac:dyDescent="0.25">
      <c r="A22" s="67">
        <v>9</v>
      </c>
      <c r="B22" s="241" t="s">
        <v>80</v>
      </c>
      <c r="C22" s="242"/>
      <c r="D22" s="108">
        <v>2</v>
      </c>
      <c r="E22" s="23"/>
      <c r="F22" s="23"/>
      <c r="G22" s="23"/>
      <c r="H22" s="23"/>
    </row>
    <row r="23" spans="1:12" x14ac:dyDescent="0.25">
      <c r="A23" s="67">
        <v>10</v>
      </c>
      <c r="B23" s="241" t="s">
        <v>84</v>
      </c>
      <c r="C23" s="242"/>
      <c r="D23" s="109">
        <v>5</v>
      </c>
      <c r="E23" s="23"/>
      <c r="F23" s="23"/>
      <c r="G23" s="23"/>
      <c r="H23" s="23"/>
    </row>
    <row r="24" spans="1:12" x14ac:dyDescent="0.25">
      <c r="A24" s="67">
        <v>11</v>
      </c>
      <c r="B24" s="135" t="s">
        <v>110</v>
      </c>
      <c r="C24" s="135"/>
      <c r="D24" s="39">
        <v>3.6</v>
      </c>
      <c r="E24" s="23"/>
      <c r="F24" s="22"/>
      <c r="G24" s="24"/>
      <c r="H24" s="49"/>
    </row>
    <row r="25" spans="1:12" x14ac:dyDescent="0.25">
      <c r="A25" s="67">
        <v>12</v>
      </c>
      <c r="B25" s="241" t="s">
        <v>85</v>
      </c>
      <c r="C25" s="242"/>
      <c r="D25" s="110">
        <v>1</v>
      </c>
      <c r="E25" s="23"/>
      <c r="F25" s="22"/>
      <c r="G25" s="65"/>
      <c r="H25" s="74"/>
    </row>
    <row r="26" spans="1:12" x14ac:dyDescent="0.25">
      <c r="A26" s="67">
        <v>13</v>
      </c>
      <c r="B26" s="241" t="s">
        <v>52</v>
      </c>
      <c r="C26" s="242"/>
      <c r="D26" s="110">
        <v>0.6</v>
      </c>
      <c r="E26" s="23"/>
      <c r="F26" s="22"/>
      <c r="G26" s="65"/>
      <c r="H26" s="74"/>
    </row>
    <row r="27" spans="1:12" x14ac:dyDescent="0.25">
      <c r="A27" s="67">
        <v>14</v>
      </c>
      <c r="B27" s="135" t="s">
        <v>75</v>
      </c>
      <c r="C27" s="135"/>
      <c r="D27" s="110">
        <v>1</v>
      </c>
      <c r="E27" s="23"/>
      <c r="F27" s="22"/>
      <c r="G27" s="65"/>
      <c r="H27" s="76"/>
    </row>
    <row r="28" spans="1:12" x14ac:dyDescent="0.25">
      <c r="A28" s="67">
        <v>15</v>
      </c>
      <c r="B28" s="241" t="s">
        <v>74</v>
      </c>
      <c r="C28" s="242"/>
      <c r="D28" s="111">
        <v>5</v>
      </c>
      <c r="E28" s="23"/>
      <c r="F28" s="22"/>
      <c r="G28" s="65"/>
      <c r="H28" s="74"/>
    </row>
    <row r="29" spans="1:12" ht="14.4" thickBot="1" x14ac:dyDescent="0.3">
      <c r="A29" s="69">
        <v>16</v>
      </c>
      <c r="B29" s="136" t="s">
        <v>73</v>
      </c>
      <c r="C29" s="136"/>
      <c r="D29" s="112">
        <v>50</v>
      </c>
      <c r="E29" s="23"/>
      <c r="F29" s="22"/>
      <c r="G29" s="65"/>
      <c r="H29" s="74"/>
    </row>
    <row r="30" spans="1:12" ht="15" thickTop="1" thickBot="1" x14ac:dyDescent="0.3">
      <c r="E30" s="23"/>
      <c r="F30" s="22"/>
      <c r="G30" s="65"/>
      <c r="H30" s="74"/>
    </row>
    <row r="31" spans="1:12" ht="15" thickTop="1" thickBot="1" x14ac:dyDescent="0.3">
      <c r="A31" s="71">
        <v>17</v>
      </c>
      <c r="B31" s="137" t="s">
        <v>76</v>
      </c>
      <c r="C31" s="137"/>
      <c r="D31" s="113">
        <f>D29*D21</f>
        <v>150</v>
      </c>
      <c r="E31" s="23"/>
      <c r="F31" s="22"/>
      <c r="G31" s="65"/>
      <c r="H31" s="75"/>
      <c r="J31" s="22"/>
      <c r="K31" s="24"/>
      <c r="L31" s="49"/>
    </row>
    <row r="32" spans="1:12" ht="14.4" thickTop="1" x14ac:dyDescent="0.25">
      <c r="A32" s="86">
        <v>18</v>
      </c>
      <c r="B32" s="87" t="s">
        <v>43</v>
      </c>
      <c r="C32" s="87"/>
      <c r="D32" s="114">
        <f>D25*D23*D21</f>
        <v>15</v>
      </c>
      <c r="E32" s="23"/>
      <c r="F32" s="22"/>
      <c r="G32" s="65"/>
      <c r="H32" s="74"/>
      <c r="J32" s="22"/>
      <c r="K32" s="65"/>
      <c r="L32" s="74"/>
    </row>
    <row r="33" spans="1:12" x14ac:dyDescent="0.25">
      <c r="A33" s="67">
        <v>19</v>
      </c>
      <c r="B33" s="134" t="s">
        <v>24</v>
      </c>
      <c r="C33" s="134"/>
      <c r="D33" s="115">
        <f>D26*D23*D21</f>
        <v>9</v>
      </c>
      <c r="E33" s="23"/>
      <c r="F33" s="22"/>
      <c r="G33" s="65"/>
      <c r="H33" s="74"/>
      <c r="J33" s="22"/>
      <c r="K33" s="65"/>
      <c r="L33" s="74"/>
    </row>
    <row r="34" spans="1:12" x14ac:dyDescent="0.25">
      <c r="A34" s="67">
        <v>20</v>
      </c>
      <c r="B34" s="134" t="s">
        <v>25</v>
      </c>
      <c r="C34" s="134"/>
      <c r="D34" s="104">
        <f>D27*D21</f>
        <v>3</v>
      </c>
      <c r="E34" s="23"/>
      <c r="F34" s="22"/>
      <c r="G34" s="24"/>
      <c r="H34" s="76"/>
      <c r="J34" s="22"/>
      <c r="K34" s="65"/>
      <c r="L34" s="74"/>
    </row>
    <row r="35" spans="1:12" x14ac:dyDescent="0.25">
      <c r="A35" s="67">
        <v>21</v>
      </c>
      <c r="B35" s="68" t="s">
        <v>26</v>
      </c>
      <c r="C35" s="68"/>
      <c r="D35" s="104">
        <f>D28*D21</f>
        <v>15</v>
      </c>
      <c r="E35" s="23"/>
      <c r="F35" s="22"/>
      <c r="G35" s="65"/>
      <c r="H35" s="74"/>
      <c r="J35" s="22"/>
      <c r="K35" s="65"/>
      <c r="L35" s="74"/>
    </row>
    <row r="36" spans="1:12" x14ac:dyDescent="0.25">
      <c r="A36" s="67">
        <v>22</v>
      </c>
      <c r="B36" s="134" t="s">
        <v>65</v>
      </c>
      <c r="C36" s="134"/>
      <c r="D36" s="116">
        <f>SUM(D32:D35)</f>
        <v>42</v>
      </c>
      <c r="E36" s="23"/>
      <c r="F36" s="22"/>
      <c r="G36" s="24"/>
      <c r="H36" s="76"/>
      <c r="J36" s="22"/>
      <c r="K36" s="65"/>
      <c r="L36" s="74"/>
    </row>
    <row r="37" spans="1:12" ht="14.4" thickBot="1" x14ac:dyDescent="0.3">
      <c r="A37" s="72">
        <v>23</v>
      </c>
      <c r="B37" s="84" t="s">
        <v>68</v>
      </c>
      <c r="C37" s="84"/>
      <c r="D37" s="117">
        <f>((D10/D11)/(D15+D16)+(D12/D13)/(D15+D16)+(D10*2/100)/(D15+D16)+(D12*2/100)/(D15+D16))*(D20/100)*D24</f>
        <v>34.800000000000004</v>
      </c>
      <c r="E37" s="23"/>
      <c r="F37" s="22"/>
      <c r="G37" s="133"/>
      <c r="H37" s="74"/>
      <c r="J37" s="22"/>
      <c r="K37" s="65"/>
      <c r="L37" s="74"/>
    </row>
    <row r="38" spans="1:12" ht="15" thickTop="1" thickBot="1" x14ac:dyDescent="0.3">
      <c r="A38" s="71">
        <v>24</v>
      </c>
      <c r="B38" s="89" t="s">
        <v>69</v>
      </c>
      <c r="C38" s="89"/>
      <c r="D38" s="118">
        <f>SUM(D36:D37)</f>
        <v>76.800000000000011</v>
      </c>
      <c r="E38" s="23"/>
      <c r="F38" s="22"/>
      <c r="G38" s="23"/>
      <c r="H38" s="74"/>
      <c r="J38" s="22"/>
      <c r="K38" s="65"/>
      <c r="L38" s="75"/>
    </row>
    <row r="39" spans="1:12" ht="14.4" thickTop="1" x14ac:dyDescent="0.25">
      <c r="A39" s="86">
        <v>25</v>
      </c>
      <c r="B39" s="88" t="s">
        <v>77</v>
      </c>
      <c r="C39" s="88"/>
      <c r="D39" s="119">
        <f>D31-D38</f>
        <v>73.199999999999989</v>
      </c>
      <c r="E39" s="23"/>
      <c r="F39" s="22"/>
      <c r="G39" s="65"/>
      <c r="H39" s="74"/>
      <c r="J39" s="22"/>
      <c r="K39" s="24"/>
      <c r="L39" s="76"/>
    </row>
    <row r="40" spans="1:12" ht="14.4" thickBot="1" x14ac:dyDescent="0.3">
      <c r="A40" s="72">
        <v>26</v>
      </c>
      <c r="B40" s="84" t="s">
        <v>56</v>
      </c>
      <c r="C40" s="84"/>
      <c r="D40" s="117">
        <f>D21*D22</f>
        <v>6</v>
      </c>
      <c r="E40" s="23"/>
      <c r="F40" s="22"/>
      <c r="G40" s="24"/>
      <c r="H40" s="76"/>
      <c r="J40" s="22"/>
      <c r="K40" s="65"/>
      <c r="L40" s="74"/>
    </row>
    <row r="41" spans="1:12" ht="15" thickTop="1" thickBot="1" x14ac:dyDescent="0.3">
      <c r="A41" s="130">
        <v>27</v>
      </c>
      <c r="B41" s="138" t="s">
        <v>70</v>
      </c>
      <c r="C41" s="139"/>
      <c r="D41" s="131">
        <f>IF(D39&lt;=0,"unrentabel",D39/D40)</f>
        <v>12.199999999999998</v>
      </c>
      <c r="E41" s="23"/>
      <c r="F41" s="22"/>
      <c r="G41" s="23"/>
      <c r="H41" s="74"/>
      <c r="J41" s="22"/>
      <c r="K41" s="24"/>
      <c r="L41" s="76"/>
    </row>
    <row r="42" spans="1:12" ht="14.4" thickTop="1" x14ac:dyDescent="0.25">
      <c r="A42" s="22"/>
      <c r="B42" s="231"/>
      <c r="C42" s="231"/>
      <c r="D42" s="51"/>
      <c r="E42" s="23"/>
      <c r="F42" s="22"/>
      <c r="G42" s="23"/>
      <c r="H42" s="74"/>
      <c r="J42" s="22"/>
      <c r="K42" s="23"/>
      <c r="L42" s="74"/>
    </row>
    <row r="43" spans="1:12" x14ac:dyDescent="0.25">
      <c r="A43" s="22"/>
      <c r="B43" s="231"/>
      <c r="C43" s="231"/>
      <c r="D43" s="51"/>
      <c r="E43" s="23"/>
      <c r="F43" s="22"/>
      <c r="G43" s="23"/>
      <c r="H43" s="74"/>
      <c r="J43" s="22"/>
      <c r="K43" s="23"/>
      <c r="L43" s="74"/>
    </row>
    <row r="44" spans="1:12" x14ac:dyDescent="0.25">
      <c r="A44" s="22"/>
      <c r="B44" s="231"/>
      <c r="C44" s="231"/>
      <c r="D44" s="52"/>
      <c r="E44" s="23"/>
      <c r="F44" s="22"/>
      <c r="G44" s="23"/>
      <c r="H44" s="74"/>
      <c r="J44" s="22"/>
      <c r="K44" s="23"/>
      <c r="L44" s="74"/>
    </row>
    <row r="45" spans="1:12" ht="15" customHeight="1" x14ac:dyDescent="0.25">
      <c r="A45" s="22"/>
      <c r="B45" s="231"/>
      <c r="C45" s="231"/>
      <c r="D45" s="52"/>
      <c r="E45" s="23"/>
      <c r="F45" s="22"/>
      <c r="G45" s="53"/>
      <c r="H45" s="77"/>
      <c r="J45" s="22"/>
      <c r="K45" s="53"/>
      <c r="L45" s="77"/>
    </row>
    <row r="46" spans="1:12" x14ac:dyDescent="0.25">
      <c r="A46" s="22"/>
      <c r="B46" s="231"/>
      <c r="C46" s="231"/>
      <c r="D46" s="52"/>
      <c r="E46" s="23"/>
      <c r="F46" s="22"/>
      <c r="G46" s="24"/>
      <c r="H46" s="78"/>
      <c r="J46" s="22"/>
      <c r="K46" s="24"/>
      <c r="L46" s="78"/>
    </row>
    <row r="68" spans="10:10" customFormat="1" x14ac:dyDescent="0.25">
      <c r="J68" s="4"/>
    </row>
  </sheetData>
  <sheetProtection algorithmName="SHA-512" hashValue="oTtlQkWsnXz4IFPxxUIHSt7uCuJpDOY62pnN+QvK6xCT4ebEecA7DpQyZF/i6yaap8k1ubdMK3EuZmQMFOh+wQ==" saltValue="S4/Nx5xuoFpnCWtS1AFXoA==" spinCount="100000" sheet="1" objects="1" scenarios="1"/>
  <mergeCells count="22">
    <mergeCell ref="A1:H1"/>
    <mergeCell ref="A2:D2"/>
    <mergeCell ref="B22:C22"/>
    <mergeCell ref="B25:C25"/>
    <mergeCell ref="B26:C26"/>
    <mergeCell ref="B13:C13"/>
    <mergeCell ref="B15:C15"/>
    <mergeCell ref="B16:C16"/>
    <mergeCell ref="B17:C17"/>
    <mergeCell ref="B23:C23"/>
    <mergeCell ref="B20:C20"/>
    <mergeCell ref="B46:C46"/>
    <mergeCell ref="B12:C12"/>
    <mergeCell ref="B11:C11"/>
    <mergeCell ref="B10:C10"/>
    <mergeCell ref="A18:D19"/>
    <mergeCell ref="B42:C42"/>
    <mergeCell ref="B43:C43"/>
    <mergeCell ref="B44:C44"/>
    <mergeCell ref="B45:C45"/>
    <mergeCell ref="B21:C21"/>
    <mergeCell ref="B28:C28"/>
  </mergeCells>
  <dataValidations count="2">
    <dataValidation type="list" allowBlank="1" showErrorMessage="1" errorTitle="nicht in Liste" sqref="D15">
      <formula1>Kontingent</formula1>
    </dataValidation>
    <dataValidation type="list" allowBlank="1" showInputMessage="1" showErrorMessage="1" sqref="H17">
      <formula1>Abtriebe_Tag</formula1>
    </dataValidation>
  </dataValidations>
  <pageMargins left="0.51181102362204722" right="0.51181102362204722" top="0.39370078740157483" bottom="0.39370078740157483" header="0.31496062992125984" footer="0.31496062992125984"/>
  <pageSetup paperSize="9" scale="81" orientation="landscape" r:id="rId1"/>
  <headerFooter alignWithMargins="0">
    <oddFooter>&amp;L&amp;7Erstellt: LVWO Weinsberg J. Friz&amp;C&amp;7&amp;F&amp;R&amp;7&amp;D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46097" r:id="rId4">
          <objectPr defaultSize="0" autoPict="0" r:id="rId5">
            <anchor moveWithCells="1" sizeWithCells="1">
              <from>
                <xdr:col>6</xdr:col>
                <xdr:colOff>1684020</xdr:colOff>
                <xdr:row>1</xdr:row>
                <xdr:rowOff>106680</xdr:rowOff>
              </from>
              <to>
                <xdr:col>6</xdr:col>
                <xdr:colOff>2369820</xdr:colOff>
                <xdr:row>4</xdr:row>
                <xdr:rowOff>91440</xdr:rowOff>
              </to>
            </anchor>
          </objectPr>
        </oleObject>
      </mc:Choice>
      <mc:Fallback>
        <oleObject progId="Word.Picture.8" shapeId="46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zoomScale="75" zoomScaleNormal="75" workbookViewId="0">
      <selection activeCell="K10" sqref="K10"/>
    </sheetView>
  </sheetViews>
  <sheetFormatPr baseColWidth="10" defaultRowHeight="13.8" x14ac:dyDescent="0.25"/>
  <cols>
    <col min="1" max="1" width="3" customWidth="1"/>
    <col min="2" max="2" width="8.19921875" customWidth="1"/>
    <col min="3" max="3" width="49" style="64" customWidth="1"/>
    <col min="4" max="4" width="12.296875" style="64" customWidth="1"/>
    <col min="5" max="5" width="5.3984375" customWidth="1"/>
    <col min="6" max="6" width="3" customWidth="1"/>
    <col min="7" max="7" width="61.3984375" customWidth="1"/>
    <col min="8" max="8" width="12.19921875" customWidth="1"/>
    <col min="9" max="9" width="5.3984375" customWidth="1"/>
    <col min="10" max="10" width="3.09765625" customWidth="1"/>
    <col min="11" max="11" width="61.3984375" customWidth="1"/>
    <col min="12" max="12" width="12.09765625" customWidth="1"/>
  </cols>
  <sheetData>
    <row r="1" spans="1:13" ht="22.2" customHeight="1" x14ac:dyDescent="0.4">
      <c r="A1" s="215" t="s">
        <v>136</v>
      </c>
      <c r="B1" s="215"/>
      <c r="C1" s="215"/>
      <c r="D1" s="215"/>
      <c r="E1" s="215"/>
      <c r="F1" s="215"/>
      <c r="G1" s="215"/>
      <c r="H1" s="215"/>
    </row>
    <row r="2" spans="1:13" ht="13.2" customHeight="1" x14ac:dyDescent="0.25">
      <c r="A2" s="216"/>
      <c r="B2" s="216"/>
      <c r="C2" s="216"/>
      <c r="D2" s="216"/>
    </row>
    <row r="3" spans="1:13" ht="14.4" x14ac:dyDescent="0.3">
      <c r="B3" s="2" t="s">
        <v>38</v>
      </c>
      <c r="D3" s="2"/>
      <c r="G3" s="124" t="s">
        <v>105</v>
      </c>
      <c r="H3" s="132" t="s">
        <v>9</v>
      </c>
    </row>
    <row r="4" spans="1:13" ht="14.4" x14ac:dyDescent="0.3">
      <c r="B4" s="2" t="s">
        <v>39</v>
      </c>
      <c r="D4" s="2"/>
      <c r="G4" s="124" t="s">
        <v>106</v>
      </c>
      <c r="H4" s="125" t="s">
        <v>10</v>
      </c>
      <c r="J4" s="22"/>
      <c r="K4" s="24"/>
      <c r="L4" s="49"/>
    </row>
    <row r="5" spans="1:13" x14ac:dyDescent="0.25">
      <c r="B5" s="2" t="s">
        <v>34</v>
      </c>
      <c r="D5" s="2"/>
      <c r="G5" s="126"/>
      <c r="H5" s="127" t="s">
        <v>30</v>
      </c>
      <c r="J5" s="22"/>
      <c r="K5" s="153"/>
      <c r="L5" s="50"/>
    </row>
    <row r="6" spans="1:13" x14ac:dyDescent="0.25">
      <c r="B6" s="3" t="s">
        <v>35</v>
      </c>
      <c r="D6" s="2"/>
      <c r="G6" s="63" t="s">
        <v>20</v>
      </c>
      <c r="H6" s="128" t="s">
        <v>108</v>
      </c>
      <c r="J6" s="22"/>
      <c r="K6" s="153"/>
      <c r="L6" s="50"/>
    </row>
    <row r="7" spans="1:13" ht="7.05" customHeight="1" x14ac:dyDescent="0.25">
      <c r="J7" s="22"/>
      <c r="K7" s="153"/>
      <c r="L7" s="50"/>
    </row>
    <row r="8" spans="1:13" ht="19.95" customHeight="1" x14ac:dyDescent="0.25">
      <c r="B8" s="155" t="s">
        <v>135</v>
      </c>
      <c r="C8" s="92"/>
    </row>
    <row r="9" spans="1:13" ht="7.05" customHeight="1" thickBot="1" x14ac:dyDescent="0.3"/>
    <row r="10" spans="1:13" ht="14.4" thickTop="1" x14ac:dyDescent="0.25">
      <c r="A10" s="70">
        <v>1</v>
      </c>
      <c r="B10" s="233" t="s">
        <v>133</v>
      </c>
      <c r="C10" s="233"/>
      <c r="D10" s="80">
        <v>30000</v>
      </c>
      <c r="E10" s="23"/>
      <c r="F10" s="22"/>
      <c r="G10" s="153"/>
      <c r="H10" s="29"/>
    </row>
    <row r="11" spans="1:13" x14ac:dyDescent="0.25">
      <c r="A11" s="73">
        <v>2</v>
      </c>
      <c r="B11" s="232" t="s">
        <v>16</v>
      </c>
      <c r="C11" s="232"/>
      <c r="D11" s="81">
        <v>20</v>
      </c>
      <c r="E11" s="23"/>
      <c r="F11" s="22"/>
      <c r="G11" s="153"/>
      <c r="H11" s="31"/>
    </row>
    <row r="12" spans="1:13" x14ac:dyDescent="0.25">
      <c r="A12" s="73">
        <v>3</v>
      </c>
      <c r="B12" s="232" t="s">
        <v>36</v>
      </c>
      <c r="C12" s="232"/>
      <c r="D12" s="82">
        <v>20000</v>
      </c>
      <c r="E12" s="23"/>
      <c r="F12" s="22"/>
      <c r="G12" s="153"/>
      <c r="H12" s="31"/>
    </row>
    <row r="13" spans="1:13" ht="14.4" thickBot="1" x14ac:dyDescent="0.3">
      <c r="A13" s="79">
        <v>4</v>
      </c>
      <c r="B13" s="243" t="s">
        <v>16</v>
      </c>
      <c r="C13" s="243"/>
      <c r="D13" s="83">
        <v>20</v>
      </c>
      <c r="E13" s="23"/>
      <c r="F13" s="22"/>
      <c r="G13" s="153"/>
      <c r="H13" s="31"/>
    </row>
    <row r="14" spans="1:13" ht="15" thickTop="1" thickBot="1" x14ac:dyDescent="0.3">
      <c r="A14" s="23"/>
      <c r="B14" s="23"/>
      <c r="C14" s="153"/>
      <c r="D14" s="153"/>
      <c r="E14" s="23"/>
      <c r="F14" s="169">
        <v>19</v>
      </c>
      <c r="G14" s="167" t="s">
        <v>29</v>
      </c>
      <c r="H14" s="186">
        <f>D19*D21</f>
        <v>9000</v>
      </c>
      <c r="M14" s="5"/>
    </row>
    <row r="15" spans="1:13" ht="14.4" thickBot="1" x14ac:dyDescent="0.3">
      <c r="A15" s="156">
        <v>5</v>
      </c>
      <c r="B15" s="244" t="s">
        <v>134</v>
      </c>
      <c r="C15" s="244"/>
      <c r="D15" s="179">
        <v>30000</v>
      </c>
      <c r="E15" s="23"/>
      <c r="F15" s="170">
        <v>20</v>
      </c>
      <c r="G15" s="168" t="s">
        <v>146</v>
      </c>
      <c r="H15" s="187">
        <f>D19/100*D20</f>
        <v>4100</v>
      </c>
    </row>
    <row r="16" spans="1:13" ht="14.4" thickBot="1" x14ac:dyDescent="0.3">
      <c r="A16" s="157"/>
      <c r="B16" s="245"/>
      <c r="C16" s="245"/>
      <c r="D16" s="159"/>
      <c r="E16" s="23"/>
      <c r="F16" s="22"/>
    </row>
    <row r="17" spans="1:13" ht="14.4" customHeight="1" thickTop="1" x14ac:dyDescent="0.25">
      <c r="A17" s="250" t="s">
        <v>137</v>
      </c>
      <c r="B17" s="251"/>
      <c r="C17" s="251"/>
      <c r="D17" s="252"/>
      <c r="E17" s="23"/>
      <c r="F17" s="176">
        <v>21</v>
      </c>
      <c r="G17" s="164" t="s">
        <v>148</v>
      </c>
      <c r="H17" s="188">
        <f>H15/H14*100</f>
        <v>45.555555555555557</v>
      </c>
    </row>
    <row r="18" spans="1:13" ht="14.4" customHeight="1" x14ac:dyDescent="0.25">
      <c r="A18" s="253"/>
      <c r="B18" s="254"/>
      <c r="C18" s="254"/>
      <c r="D18" s="255"/>
      <c r="E18" s="23"/>
      <c r="F18" s="67">
        <v>22</v>
      </c>
      <c r="G18" s="165" t="s">
        <v>143</v>
      </c>
      <c r="H18" s="189">
        <f>D22/H14*100</f>
        <v>5.5555555555555552E-2</v>
      </c>
    </row>
    <row r="19" spans="1:13" ht="13.8" customHeight="1" x14ac:dyDescent="0.25">
      <c r="A19" s="12">
        <v>6</v>
      </c>
      <c r="B19" s="241" t="s">
        <v>145</v>
      </c>
      <c r="C19" s="242"/>
      <c r="D19" s="180">
        <v>10000</v>
      </c>
      <c r="E19" s="23"/>
      <c r="F19" s="67">
        <v>23</v>
      </c>
      <c r="G19" s="165" t="s">
        <v>24</v>
      </c>
      <c r="H19" s="189">
        <f>D23/H14*100</f>
        <v>7.7777777777777779E-2</v>
      </c>
    </row>
    <row r="20" spans="1:13" x14ac:dyDescent="0.25">
      <c r="A20" s="67">
        <v>7</v>
      </c>
      <c r="B20" s="256" t="s">
        <v>147</v>
      </c>
      <c r="C20" s="257"/>
      <c r="D20" s="161">
        <v>41</v>
      </c>
      <c r="E20" s="23"/>
      <c r="F20" s="67">
        <v>24</v>
      </c>
      <c r="G20" s="165" t="s">
        <v>27</v>
      </c>
      <c r="H20" s="190">
        <f>D24</f>
        <v>3</v>
      </c>
    </row>
    <row r="21" spans="1:13" x14ac:dyDescent="0.25">
      <c r="A21" s="67">
        <v>8</v>
      </c>
      <c r="B21" s="241" t="s">
        <v>140</v>
      </c>
      <c r="C21" s="242"/>
      <c r="D21" s="39">
        <v>0.9</v>
      </c>
      <c r="E21" s="23"/>
      <c r="F21" s="12">
        <v>25</v>
      </c>
      <c r="G21" s="165" t="s">
        <v>144</v>
      </c>
      <c r="H21" s="189">
        <f>D25*D28/H14*100</f>
        <v>0.16666666666666669</v>
      </c>
    </row>
    <row r="22" spans="1:13" x14ac:dyDescent="0.25">
      <c r="A22" s="67">
        <v>9</v>
      </c>
      <c r="B22" s="241" t="s">
        <v>155</v>
      </c>
      <c r="C22" s="242"/>
      <c r="D22" s="163">
        <v>5</v>
      </c>
      <c r="E22" s="23"/>
      <c r="F22" s="12">
        <v>26</v>
      </c>
      <c r="G22" s="165" t="s">
        <v>142</v>
      </c>
      <c r="H22" s="189">
        <f>D26/H14*100</f>
        <v>1.1111111111111112</v>
      </c>
    </row>
    <row r="23" spans="1:13" x14ac:dyDescent="0.25">
      <c r="A23" s="67">
        <v>10</v>
      </c>
      <c r="B23" s="241" t="s">
        <v>156</v>
      </c>
      <c r="C23" s="242"/>
      <c r="D23" s="110">
        <v>7</v>
      </c>
      <c r="E23" s="23"/>
      <c r="F23" s="12">
        <v>27</v>
      </c>
      <c r="G23" s="165" t="s">
        <v>141</v>
      </c>
      <c r="H23" s="115">
        <f>D19/D27*D28/H14*100</f>
        <v>1.3888888888888888</v>
      </c>
    </row>
    <row r="24" spans="1:13" x14ac:dyDescent="0.25">
      <c r="A24" s="67">
        <v>11</v>
      </c>
      <c r="B24" s="241" t="s">
        <v>42</v>
      </c>
      <c r="C24" s="242"/>
      <c r="D24" s="110">
        <v>3</v>
      </c>
      <c r="E24" s="23"/>
      <c r="F24" s="67">
        <v>28</v>
      </c>
      <c r="G24" s="166" t="s">
        <v>149</v>
      </c>
      <c r="H24" s="96">
        <f>SUM(H17:H23)</f>
        <v>51.355555555555554</v>
      </c>
    </row>
    <row r="25" spans="1:13" x14ac:dyDescent="0.25">
      <c r="A25" s="67">
        <v>12</v>
      </c>
      <c r="B25" s="241" t="s">
        <v>157</v>
      </c>
      <c r="C25" s="242"/>
      <c r="D25" s="160">
        <v>0.6</v>
      </c>
      <c r="E25" s="23"/>
      <c r="F25" s="67">
        <v>29</v>
      </c>
      <c r="G25" s="165" t="s">
        <v>68</v>
      </c>
      <c r="H25" s="94">
        <f>((D10/D11)/(D15+D16)+(D12/D13)/(D15+D16)+(D10*2/100)/(D15+D16)+(D12*2/100)/(D15+D16))</f>
        <v>0.11666666666666668</v>
      </c>
    </row>
    <row r="26" spans="1:13" x14ac:dyDescent="0.25">
      <c r="A26" s="67">
        <v>13</v>
      </c>
      <c r="B26" s="241" t="s">
        <v>154</v>
      </c>
      <c r="C26" s="242"/>
      <c r="D26" s="162">
        <v>100</v>
      </c>
      <c r="E26" s="23"/>
      <c r="F26" s="67">
        <v>30</v>
      </c>
      <c r="G26" s="166" t="s">
        <v>150</v>
      </c>
      <c r="H26" s="96">
        <f>SUM(H24:H25)</f>
        <v>51.472222222222221</v>
      </c>
    </row>
    <row r="27" spans="1:13" x14ac:dyDescent="0.25">
      <c r="A27" s="67">
        <v>14</v>
      </c>
      <c r="B27" s="241" t="s">
        <v>18</v>
      </c>
      <c r="C27" s="242"/>
      <c r="D27" s="181">
        <v>2000</v>
      </c>
      <c r="E27" s="23"/>
      <c r="F27" s="67">
        <v>31</v>
      </c>
      <c r="G27" s="165" t="s">
        <v>158</v>
      </c>
      <c r="H27" s="94">
        <f>H26*D30</f>
        <v>15.441666666666666</v>
      </c>
    </row>
    <row r="28" spans="1:13" ht="14.4" thickBot="1" x14ac:dyDescent="0.3">
      <c r="A28" s="69">
        <v>15</v>
      </c>
      <c r="B28" s="248" t="s">
        <v>138</v>
      </c>
      <c r="C28" s="249"/>
      <c r="D28" s="158">
        <v>25</v>
      </c>
      <c r="E28" s="23"/>
      <c r="F28" s="67">
        <v>32</v>
      </c>
      <c r="G28" s="165" t="s">
        <v>159</v>
      </c>
      <c r="H28" s="94">
        <f>H26*D31</f>
        <v>5.1472222222222221</v>
      </c>
    </row>
    <row r="29" spans="1:13" ht="15" thickTop="1" thickBot="1" x14ac:dyDescent="0.3">
      <c r="E29" s="23"/>
      <c r="F29" s="67">
        <v>33</v>
      </c>
      <c r="G29" s="166" t="s">
        <v>151</v>
      </c>
      <c r="H29" s="96">
        <f>SUM(H26:H28)</f>
        <v>72.061111111111117</v>
      </c>
    </row>
    <row r="30" spans="1:13" ht="15" thickTop="1" thickBot="1" x14ac:dyDescent="0.3">
      <c r="A30" s="11">
        <v>16</v>
      </c>
      <c r="B30" s="246" t="s">
        <v>37</v>
      </c>
      <c r="C30" s="247"/>
      <c r="D30" s="183">
        <v>0.3</v>
      </c>
      <c r="E30" s="23"/>
      <c r="F30" s="21">
        <v>34</v>
      </c>
      <c r="G30" s="178" t="s">
        <v>160</v>
      </c>
      <c r="H30" s="191">
        <f>H29*D32</f>
        <v>13.691611111111113</v>
      </c>
    </row>
    <row r="31" spans="1:13" ht="15" thickTop="1" thickBot="1" x14ac:dyDescent="0.3">
      <c r="A31" s="12">
        <v>17</v>
      </c>
      <c r="B31" s="241" t="s">
        <v>41</v>
      </c>
      <c r="C31" s="242"/>
      <c r="D31" s="184">
        <v>0.1</v>
      </c>
      <c r="E31" s="23"/>
      <c r="F31" s="130">
        <v>35</v>
      </c>
      <c r="G31" s="139" t="s">
        <v>152</v>
      </c>
      <c r="H31" s="192">
        <f>SUM(H29:H30)</f>
        <v>85.752722222222232</v>
      </c>
      <c r="J31" s="22"/>
      <c r="K31" s="153"/>
      <c r="L31" s="153"/>
      <c r="M31" s="171"/>
    </row>
    <row r="32" spans="1:13" ht="15" thickTop="1" thickBot="1" x14ac:dyDescent="0.3">
      <c r="A32" s="14">
        <v>18</v>
      </c>
      <c r="B32" s="248" t="s">
        <v>139</v>
      </c>
      <c r="C32" s="249"/>
      <c r="D32" s="185">
        <v>0.19</v>
      </c>
      <c r="E32" s="23"/>
      <c r="F32" s="130">
        <v>36</v>
      </c>
      <c r="G32" s="177" t="s">
        <v>153</v>
      </c>
      <c r="H32" s="192">
        <f>H31/100</f>
        <v>0.85752722222222233</v>
      </c>
      <c r="J32" s="22"/>
      <c r="K32" s="172"/>
      <c r="L32" s="172"/>
      <c r="M32" s="171"/>
    </row>
    <row r="33" spans="1:13" ht="14.4" thickTop="1" x14ac:dyDescent="0.25">
      <c r="E33" s="23"/>
      <c r="J33" s="22"/>
      <c r="K33" s="153"/>
      <c r="L33" s="153"/>
      <c r="M33" s="173"/>
    </row>
    <row r="34" spans="1:13" x14ac:dyDescent="0.25">
      <c r="E34" s="23"/>
      <c r="J34" s="22"/>
      <c r="K34" s="153"/>
      <c r="L34" s="153"/>
      <c r="M34" s="171"/>
    </row>
    <row r="35" spans="1:13" x14ac:dyDescent="0.25">
      <c r="E35" s="23"/>
      <c r="J35" s="22"/>
      <c r="K35" s="172"/>
      <c r="L35" s="172"/>
      <c r="M35" s="171"/>
    </row>
    <row r="36" spans="1:13" x14ac:dyDescent="0.25">
      <c r="E36" s="23"/>
      <c r="J36" s="22"/>
      <c r="K36" s="153"/>
      <c r="L36" s="153"/>
      <c r="M36" s="174"/>
    </row>
    <row r="37" spans="1:13" x14ac:dyDescent="0.25">
      <c r="E37" s="23"/>
      <c r="J37" s="22"/>
      <c r="K37" s="172"/>
      <c r="L37" s="172"/>
      <c r="M37" s="171"/>
    </row>
    <row r="38" spans="1:13" x14ac:dyDescent="0.25">
      <c r="E38" s="23"/>
      <c r="J38" s="22"/>
      <c r="K38" s="24"/>
      <c r="L38" s="24"/>
      <c r="M38" s="174"/>
    </row>
    <row r="39" spans="1:13" x14ac:dyDescent="0.25">
      <c r="E39" s="23"/>
      <c r="J39" s="22"/>
      <c r="K39" s="153"/>
      <c r="L39" s="153"/>
      <c r="M39" s="175"/>
    </row>
    <row r="40" spans="1:13" x14ac:dyDescent="0.25">
      <c r="E40" s="23"/>
      <c r="J40" s="22"/>
      <c r="K40" s="172"/>
      <c r="L40" s="172"/>
      <c r="M40" s="171"/>
    </row>
    <row r="41" spans="1:13" x14ac:dyDescent="0.25">
      <c r="E41" s="23"/>
      <c r="J41" s="22"/>
      <c r="K41" s="24"/>
      <c r="L41" s="24"/>
      <c r="M41" s="175"/>
    </row>
    <row r="42" spans="1:13" x14ac:dyDescent="0.25">
      <c r="A42" s="22"/>
      <c r="B42" s="231"/>
      <c r="C42" s="231"/>
      <c r="D42" s="51"/>
      <c r="E42" s="23"/>
      <c r="F42" s="22"/>
      <c r="G42" s="23"/>
      <c r="H42" s="74"/>
      <c r="J42" s="22"/>
      <c r="K42" s="23"/>
      <c r="L42" s="74"/>
      <c r="M42" s="23"/>
    </row>
    <row r="43" spans="1:13" x14ac:dyDescent="0.25">
      <c r="A43" s="22"/>
      <c r="B43" s="231"/>
      <c r="C43" s="231"/>
      <c r="D43" s="51"/>
      <c r="E43" s="23"/>
      <c r="F43" s="22"/>
      <c r="G43" s="23"/>
      <c r="H43" s="74"/>
      <c r="J43" s="22"/>
      <c r="K43" s="23"/>
      <c r="L43" s="74"/>
    </row>
    <row r="44" spans="1:13" x14ac:dyDescent="0.25">
      <c r="A44" s="22"/>
      <c r="B44" s="231"/>
      <c r="C44" s="231"/>
      <c r="D44" s="52"/>
      <c r="E44" s="23"/>
      <c r="F44" s="22"/>
      <c r="G44" s="23"/>
      <c r="H44" s="74"/>
      <c r="J44" s="22"/>
      <c r="K44" s="23"/>
      <c r="L44" s="74"/>
    </row>
    <row r="45" spans="1:13" ht="15" customHeight="1" x14ac:dyDescent="0.25">
      <c r="A45" s="22"/>
      <c r="B45" s="231"/>
      <c r="C45" s="231"/>
      <c r="D45" s="52"/>
      <c r="E45" s="23"/>
      <c r="F45" s="22"/>
      <c r="G45" s="53"/>
      <c r="H45" s="77"/>
      <c r="J45" s="22"/>
      <c r="K45" s="53"/>
      <c r="L45" s="77"/>
    </row>
    <row r="46" spans="1:13" x14ac:dyDescent="0.25">
      <c r="A46" s="22"/>
      <c r="B46" s="231"/>
      <c r="C46" s="231"/>
      <c r="D46" s="52"/>
      <c r="E46" s="23"/>
      <c r="F46" s="22"/>
      <c r="G46" s="24"/>
      <c r="H46" s="78"/>
      <c r="J46" s="22"/>
      <c r="K46" s="24"/>
      <c r="L46" s="78"/>
    </row>
    <row r="68" spans="10:10" customFormat="1" x14ac:dyDescent="0.25">
      <c r="J68" s="4"/>
    </row>
  </sheetData>
  <sheetProtection algorithmName="SHA-512" hashValue="aS216egOqkdagU0WUFaEEWkQC4J1CJrbhX1uRajx4F0IdYUIMJ4qajv+kMWRXyQBloh9Mn3JsRkYs1Rig5rghg==" saltValue="kykIdpbz1cEh6zMuT8Q4Ew==" spinCount="100000" sheet="1" objects="1" scenarios="1"/>
  <mergeCells count="27">
    <mergeCell ref="A17:D18"/>
    <mergeCell ref="B19:C19"/>
    <mergeCell ref="B21:C21"/>
    <mergeCell ref="B28:C28"/>
    <mergeCell ref="B22:C22"/>
    <mergeCell ref="B20:C20"/>
    <mergeCell ref="B26:C26"/>
    <mergeCell ref="B43:C43"/>
    <mergeCell ref="B44:C44"/>
    <mergeCell ref="B45:C45"/>
    <mergeCell ref="B46:C46"/>
    <mergeCell ref="B32:C32"/>
    <mergeCell ref="B31:C31"/>
    <mergeCell ref="B23:C23"/>
    <mergeCell ref="B25:C25"/>
    <mergeCell ref="B42:C42"/>
    <mergeCell ref="B27:C27"/>
    <mergeCell ref="B24:C24"/>
    <mergeCell ref="B30:C30"/>
    <mergeCell ref="B15:C15"/>
    <mergeCell ref="B16:C16"/>
    <mergeCell ref="A1:H1"/>
    <mergeCell ref="A2:D2"/>
    <mergeCell ref="B10:C10"/>
    <mergeCell ref="B11:C11"/>
    <mergeCell ref="B12:C12"/>
    <mergeCell ref="B13:C13"/>
  </mergeCells>
  <dataValidations count="1">
    <dataValidation allowBlank="1" showErrorMessage="1" errorTitle="nicht in Liste" sqref="D15"/>
  </dataValidations>
  <pageMargins left="0.70866141732283472" right="0.70866141732283472" top="0.78740157480314965" bottom="0.78740157480314965" header="0.31496062992125984" footer="0.31496062992125984"/>
  <pageSetup paperSize="9" scale="78" orientation="landscape" verticalDpi="4294967295" r:id="rId1"/>
  <headerFooter>
    <oddFooter>&amp;L&amp;7Erstellt: LVWO Weinsberg  J. Friz&amp;C&amp;7&amp;F&amp;R&amp;7&amp;D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57358" r:id="rId4">
          <objectPr defaultSize="0" autoPict="0" r:id="rId5">
            <anchor moveWithCells="1" sizeWithCells="1">
              <from>
                <xdr:col>6</xdr:col>
                <xdr:colOff>1706880</xdr:colOff>
                <xdr:row>1</xdr:row>
                <xdr:rowOff>106680</xdr:rowOff>
              </from>
              <to>
                <xdr:col>6</xdr:col>
                <xdr:colOff>2392680</xdr:colOff>
                <xdr:row>4</xdr:row>
                <xdr:rowOff>99060</xdr:rowOff>
              </to>
            </anchor>
          </objectPr>
        </oleObject>
      </mc:Choice>
      <mc:Fallback>
        <oleObject progId="Word.Picture.8" shapeId="5735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9</vt:i4>
      </vt:variant>
    </vt:vector>
  </HeadingPairs>
  <TitlesOfParts>
    <vt:vector size="14" baseType="lpstr">
      <vt:lpstr>Daten Drop Down</vt:lpstr>
      <vt:lpstr>Bedienungsanleitung</vt:lpstr>
      <vt:lpstr>Stundenlohn</vt:lpstr>
      <vt:lpstr>Stoffbesitzer</vt:lpstr>
      <vt:lpstr>Maischebereitung</vt:lpstr>
      <vt:lpstr>Abtriebe_Tag</vt:lpstr>
      <vt:lpstr>Ausbeutesatz</vt:lpstr>
      <vt:lpstr>Dauer</vt:lpstr>
      <vt:lpstr>Bedienungsanleitung!Druckbereich</vt:lpstr>
      <vt:lpstr>Maischebereitung!Druckbereich</vt:lpstr>
      <vt:lpstr>Stoffbesitzer!Druckbereich</vt:lpstr>
      <vt:lpstr>Flaschengöße</vt:lpstr>
      <vt:lpstr>Füllmenge</vt:lpstr>
      <vt:lpstr>Kontingent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Friz, Jürgen (LVWO)</dc:creator>
  <cp:lastModifiedBy>Friz, Jürgen (LVWO)</cp:lastModifiedBy>
  <cp:lastPrinted>2021-09-15T11:12:11Z</cp:lastPrinted>
  <dcterms:created xsi:type="dcterms:W3CDTF">2017-09-26T09:36:12Z</dcterms:created>
  <dcterms:modified xsi:type="dcterms:W3CDTF">2021-09-15T11:13:35Z</dcterms:modified>
</cp:coreProperties>
</file>